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I9" i="1" l="1"/>
  <c r="I10" i="1"/>
  <c r="I14" i="1"/>
  <c r="I20" i="1"/>
  <c r="I30" i="1"/>
  <c r="I36" i="1"/>
  <c r="I38" i="1"/>
  <c r="I43" i="1"/>
  <c r="I45" i="1"/>
  <c r="I54" i="1"/>
  <c r="I55" i="1"/>
  <c r="I56" i="1"/>
  <c r="I57" i="1"/>
  <c r="I59" i="1"/>
  <c r="I60" i="1"/>
  <c r="I61" i="1"/>
  <c r="I62" i="1"/>
  <c r="I63" i="1"/>
  <c r="I64" i="1"/>
  <c r="I67" i="1"/>
  <c r="I68" i="1"/>
  <c r="I69" i="1"/>
  <c r="I70" i="1"/>
  <c r="I71" i="1"/>
  <c r="I73" i="1"/>
  <c r="I74" i="1"/>
  <c r="I75" i="1"/>
  <c r="I79" i="1"/>
  <c r="I83" i="1"/>
  <c r="I84" i="1"/>
  <c r="I89" i="1"/>
  <c r="I91" i="1"/>
  <c r="I92" i="1"/>
  <c r="I94" i="1"/>
  <c r="I95" i="1"/>
  <c r="I96" i="1"/>
  <c r="I97" i="1"/>
  <c r="I99" i="1"/>
  <c r="I100" i="1"/>
  <c r="I101" i="1"/>
  <c r="I102" i="1"/>
  <c r="I103" i="1"/>
  <c r="I107" i="1"/>
  <c r="I111" i="1"/>
  <c r="I112" i="1"/>
  <c r="I117" i="1"/>
  <c r="I121" i="1"/>
  <c r="I145" i="1"/>
  <c r="I168" i="1"/>
  <c r="I173" i="1"/>
  <c r="I178" i="1"/>
  <c r="I182" i="1"/>
  <c r="I183" i="1"/>
  <c r="I184" i="1"/>
  <c r="I185" i="1"/>
  <c r="I189" i="1"/>
  <c r="I190" i="1"/>
  <c r="I193" i="1"/>
  <c r="I208" i="1"/>
  <c r="I209" i="1"/>
  <c r="I210" i="1"/>
  <c r="I212" i="1"/>
  <c r="I213" i="1"/>
  <c r="I214" i="1"/>
  <c r="I215" i="1"/>
  <c r="I216" i="1"/>
  <c r="I217" i="1"/>
  <c r="I218" i="1"/>
  <c r="I219" i="1"/>
  <c r="I221" i="1"/>
  <c r="I222" i="1"/>
  <c r="I223" i="1"/>
  <c r="I224" i="1"/>
  <c r="I225" i="1"/>
  <c r="I226" i="1"/>
  <c r="I227" i="1"/>
  <c r="I228" i="1"/>
  <c r="I229" i="1"/>
  <c r="I230" i="1"/>
  <c r="I231" i="1"/>
  <c r="I235" i="1"/>
  <c r="I237" i="1"/>
  <c r="I238" i="1"/>
  <c r="I239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7" i="1"/>
  <c r="I258" i="1"/>
  <c r="I259" i="1"/>
  <c r="I260" i="1"/>
  <c r="I261" i="1"/>
  <c r="I262" i="1"/>
  <c r="I263" i="1"/>
  <c r="I264" i="1"/>
  <c r="I265" i="1"/>
  <c r="I266" i="1"/>
  <c r="I272" i="1"/>
  <c r="I274" i="1"/>
  <c r="I275" i="1"/>
  <c r="I276" i="1"/>
  <c r="I278" i="1"/>
  <c r="I279" i="1"/>
  <c r="I280" i="1"/>
  <c r="I281" i="1"/>
  <c r="I283" i="1"/>
  <c r="I286" i="1"/>
  <c r="I287" i="1"/>
  <c r="I288" i="1"/>
  <c r="I289" i="1"/>
  <c r="H9" i="1" l="1"/>
  <c r="H10" i="1"/>
  <c r="H14" i="1"/>
  <c r="H15" i="1"/>
  <c r="H16" i="1"/>
  <c r="H17" i="1"/>
  <c r="H20" i="1"/>
  <c r="H21" i="1"/>
  <c r="H22" i="1"/>
  <c r="H23" i="1"/>
  <c r="H24" i="1"/>
  <c r="H25" i="1"/>
  <c r="H26" i="1"/>
  <c r="H31" i="1"/>
  <c r="H33" i="1"/>
  <c r="H35" i="1"/>
  <c r="H36" i="1"/>
  <c r="H38" i="1"/>
  <c r="H43" i="1"/>
  <c r="H48" i="1"/>
  <c r="H51" i="1"/>
  <c r="H54" i="1"/>
  <c r="H55" i="1"/>
  <c r="H56" i="1"/>
  <c r="H57" i="1"/>
  <c r="H59" i="1"/>
  <c r="H60" i="1"/>
  <c r="H61" i="1"/>
  <c r="H62" i="1"/>
  <c r="H63" i="1"/>
  <c r="H64" i="1"/>
  <c r="H67" i="1"/>
  <c r="H68" i="1"/>
  <c r="H69" i="1"/>
  <c r="H70" i="1"/>
  <c r="H71" i="1"/>
  <c r="H73" i="1"/>
  <c r="H74" i="1"/>
  <c r="H75" i="1"/>
  <c r="H79" i="1"/>
  <c r="H83" i="1"/>
  <c r="H84" i="1"/>
  <c r="H87" i="1"/>
  <c r="H91" i="1"/>
  <c r="H92" i="1"/>
  <c r="H93" i="1"/>
  <c r="H94" i="1"/>
  <c r="H99" i="1"/>
  <c r="H100" i="1"/>
  <c r="H101" i="1"/>
  <c r="H102" i="1"/>
  <c r="H107" i="1"/>
  <c r="H108" i="1"/>
  <c r="H111" i="1"/>
  <c r="H112" i="1"/>
  <c r="H117" i="1"/>
  <c r="H121" i="1"/>
  <c r="H125" i="1"/>
  <c r="H126" i="1"/>
  <c r="H130" i="1"/>
  <c r="H131" i="1"/>
  <c r="H133" i="1"/>
  <c r="H137" i="1"/>
  <c r="H141" i="1"/>
  <c r="H145" i="1"/>
  <c r="H149" i="1"/>
  <c r="H150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8" i="1"/>
  <c r="H172" i="1"/>
  <c r="H173" i="1"/>
  <c r="H174" i="1"/>
  <c r="H178" i="1"/>
  <c r="H182" i="1"/>
  <c r="H183" i="1"/>
  <c r="H184" i="1"/>
  <c r="H193" i="1"/>
  <c r="H194" i="1"/>
  <c r="H198" i="1"/>
  <c r="H201" i="1"/>
  <c r="H205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4" i="1"/>
  <c r="H265" i="1"/>
  <c r="H266" i="1"/>
  <c r="H267" i="1"/>
  <c r="H268" i="1"/>
  <c r="H269" i="1"/>
  <c r="H271" i="1"/>
  <c r="H272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G207" i="1"/>
  <c r="G204" i="1"/>
  <c r="G203" i="1" s="1"/>
  <c r="G181" i="1"/>
  <c r="G180" i="1" s="1"/>
  <c r="G179" i="1" s="1"/>
  <c r="G141" i="1"/>
  <c r="I141" i="1" s="1"/>
  <c r="G137" i="1"/>
  <c r="I137" i="1" s="1"/>
  <c r="G110" i="1"/>
  <c r="G109" i="1"/>
  <c r="I109" i="1" s="1"/>
  <c r="G108" i="1"/>
  <c r="I108" i="1" s="1"/>
  <c r="G98" i="1"/>
  <c r="F90" i="1"/>
  <c r="E90" i="1"/>
  <c r="G93" i="1"/>
  <c r="G88" i="1"/>
  <c r="G81" i="1"/>
  <c r="G78" i="1"/>
  <c r="G77" i="1" s="1"/>
  <c r="G66" i="1"/>
  <c r="G58" i="1"/>
  <c r="G53" i="1"/>
  <c r="F44" i="1"/>
  <c r="G44" i="1"/>
  <c r="E44" i="1"/>
  <c r="G42" i="1"/>
  <c r="F29" i="1"/>
  <c r="G29" i="1"/>
  <c r="E29" i="1"/>
  <c r="G33" i="1"/>
  <c r="G34" i="1"/>
  <c r="G37" i="1"/>
  <c r="G15" i="1"/>
  <c r="G13" i="1"/>
  <c r="G12" i="1" s="1"/>
  <c r="F207" i="1"/>
  <c r="E207" i="1"/>
  <c r="F270" i="1"/>
  <c r="E270" i="1"/>
  <c r="F204" i="1"/>
  <c r="F203" i="1" s="1"/>
  <c r="E204" i="1"/>
  <c r="E203" i="1" s="1"/>
  <c r="F200" i="1"/>
  <c r="E200" i="1"/>
  <c r="E199" i="1" s="1"/>
  <c r="F197" i="1"/>
  <c r="E197" i="1"/>
  <c r="E196" i="1" s="1"/>
  <c r="F192" i="1"/>
  <c r="E192" i="1"/>
  <c r="E191" i="1" s="1"/>
  <c r="E186" i="1" s="1"/>
  <c r="F181" i="1"/>
  <c r="E181" i="1"/>
  <c r="E180" i="1" s="1"/>
  <c r="E179" i="1" s="1"/>
  <c r="F177" i="1"/>
  <c r="E177" i="1"/>
  <c r="E176" i="1" s="1"/>
  <c r="E175" i="1" s="1"/>
  <c r="F171" i="1"/>
  <c r="E171" i="1"/>
  <c r="E170" i="1" s="1"/>
  <c r="E169" i="1" s="1"/>
  <c r="F166" i="1"/>
  <c r="F167" i="1"/>
  <c r="E167" i="1"/>
  <c r="E166" i="1" s="1"/>
  <c r="F153" i="1"/>
  <c r="E153" i="1"/>
  <c r="E152" i="1"/>
  <c r="H152" i="1" s="1"/>
  <c r="F151" i="1"/>
  <c r="E151" i="1"/>
  <c r="F144" i="1"/>
  <c r="E144" i="1"/>
  <c r="E143" i="1" s="1"/>
  <c r="E142" i="1" s="1"/>
  <c r="F140" i="1"/>
  <c r="E140" i="1"/>
  <c r="E139" i="1" s="1"/>
  <c r="F138" i="1"/>
  <c r="E138" i="1"/>
  <c r="E136" i="1" s="1"/>
  <c r="E135" i="1" s="1"/>
  <c r="F132" i="1"/>
  <c r="E132" i="1"/>
  <c r="F129" i="1"/>
  <c r="F128" i="1" s="1"/>
  <c r="F127" i="1" s="1"/>
  <c r="E129" i="1"/>
  <c r="F124" i="1"/>
  <c r="F123" i="1" s="1"/>
  <c r="F122" i="1" s="1"/>
  <c r="E124" i="1"/>
  <c r="E123" i="1" s="1"/>
  <c r="E122" i="1" s="1"/>
  <c r="F120" i="1"/>
  <c r="E120" i="1"/>
  <c r="E119" i="1" s="1"/>
  <c r="E118" i="1" s="1"/>
  <c r="F116" i="1"/>
  <c r="E116" i="1"/>
  <c r="E115" i="1" s="1"/>
  <c r="E114" i="1" s="1"/>
  <c r="E110" i="1"/>
  <c r="F113" i="1"/>
  <c r="F106" i="1"/>
  <c r="E106" i="1"/>
  <c r="F98" i="1"/>
  <c r="I98" i="1" s="1"/>
  <c r="E98" i="1"/>
  <c r="E88" i="1"/>
  <c r="E85" i="1" s="1"/>
  <c r="F86" i="1"/>
  <c r="F85" i="1" s="1"/>
  <c r="F82" i="1"/>
  <c r="I82" i="1" s="1"/>
  <c r="E82" i="1"/>
  <c r="E81" i="1" s="1"/>
  <c r="F78" i="1"/>
  <c r="E78" i="1"/>
  <c r="E77" i="1" s="1"/>
  <c r="F53" i="1"/>
  <c r="I53" i="1" s="1"/>
  <c r="F72" i="1"/>
  <c r="E72" i="1"/>
  <c r="F66" i="1"/>
  <c r="E66" i="1"/>
  <c r="F65" i="1"/>
  <c r="I65" i="1" s="1"/>
  <c r="E65" i="1"/>
  <c r="E58" i="1" s="1"/>
  <c r="E53" i="1"/>
  <c r="F50" i="1"/>
  <c r="F49" i="1" s="1"/>
  <c r="E50" i="1"/>
  <c r="E49" i="1" s="1"/>
  <c r="F42" i="1"/>
  <c r="I42" i="1" s="1"/>
  <c r="E42" i="1"/>
  <c r="F47" i="1"/>
  <c r="E47" i="1"/>
  <c r="F34" i="1"/>
  <c r="I34" i="1" s="1"/>
  <c r="F32" i="1"/>
  <c r="E39" i="1"/>
  <c r="E37" i="1" s="1"/>
  <c r="F39" i="1"/>
  <c r="I39" i="1" s="1"/>
  <c r="E34" i="1"/>
  <c r="E32" i="1"/>
  <c r="E19" i="1"/>
  <c r="E18" i="1" s="1"/>
  <c r="F18" i="1"/>
  <c r="F13" i="1"/>
  <c r="E13" i="1"/>
  <c r="E12" i="1" s="1"/>
  <c r="G8" i="1"/>
  <c r="G7" i="1" s="1"/>
  <c r="G6" i="1" s="1"/>
  <c r="F8" i="1"/>
  <c r="E8" i="1"/>
  <c r="E7" i="1" s="1"/>
  <c r="E6" i="1" s="1"/>
  <c r="G192" i="1"/>
  <c r="G188" i="1"/>
  <c r="G177" i="1"/>
  <c r="G176" i="1" s="1"/>
  <c r="G171" i="1"/>
  <c r="G170" i="1" s="1"/>
  <c r="G167" i="1"/>
  <c r="G166" i="1" s="1"/>
  <c r="G144" i="1"/>
  <c r="G140" i="1"/>
  <c r="G139" i="1" s="1"/>
  <c r="G136" i="1"/>
  <c r="G135" i="1" s="1"/>
  <c r="G120" i="1"/>
  <c r="G119" i="1" s="1"/>
  <c r="G118" i="1" s="1"/>
  <c r="G116" i="1"/>
  <c r="G115" i="1" s="1"/>
  <c r="G114" i="1" s="1"/>
  <c r="G72" i="1"/>
  <c r="G50" i="1"/>
  <c r="G49" i="1" s="1"/>
  <c r="G47" i="1"/>
  <c r="G19" i="1"/>
  <c r="I171" i="1" l="1"/>
  <c r="I29" i="1"/>
  <c r="I44" i="1"/>
  <c r="I167" i="1"/>
  <c r="G90" i="1"/>
  <c r="I90" i="1" s="1"/>
  <c r="I93" i="1"/>
  <c r="H18" i="1"/>
  <c r="I18" i="1"/>
  <c r="F115" i="1"/>
  <c r="I116" i="1"/>
  <c r="H72" i="1"/>
  <c r="I72" i="1"/>
  <c r="F110" i="1"/>
  <c r="I110" i="1" s="1"/>
  <c r="I113" i="1"/>
  <c r="G32" i="1"/>
  <c r="I32" i="1" s="1"/>
  <c r="I33" i="1"/>
  <c r="I8" i="1"/>
  <c r="H66" i="1"/>
  <c r="I66" i="1"/>
  <c r="F139" i="1"/>
  <c r="I139" i="1" s="1"/>
  <c r="I140" i="1"/>
  <c r="G187" i="1"/>
  <c r="I187" i="1" s="1"/>
  <c r="I188" i="1"/>
  <c r="F191" i="1"/>
  <c r="I192" i="1"/>
  <c r="H138" i="1"/>
  <c r="I138" i="1"/>
  <c r="G18" i="1"/>
  <c r="I19" i="1"/>
  <c r="F77" i="1"/>
  <c r="I77" i="1" s="1"/>
  <c r="I78" i="1"/>
  <c r="G85" i="1"/>
  <c r="I88" i="1"/>
  <c r="H207" i="1"/>
  <c r="I207" i="1"/>
  <c r="H166" i="1"/>
  <c r="I166" i="1"/>
  <c r="F12" i="1"/>
  <c r="I12" i="1" s="1"/>
  <c r="I13" i="1"/>
  <c r="F180" i="1"/>
  <c r="I181" i="1"/>
  <c r="H85" i="1"/>
  <c r="I85" i="1"/>
  <c r="F119" i="1"/>
  <c r="I120" i="1"/>
  <c r="H144" i="1"/>
  <c r="I144" i="1"/>
  <c r="H177" i="1"/>
  <c r="I177" i="1"/>
  <c r="H270" i="1"/>
  <c r="H29" i="1"/>
  <c r="H139" i="1"/>
  <c r="F148" i="1"/>
  <c r="F147" i="1" s="1"/>
  <c r="H171" i="1"/>
  <c r="F136" i="1"/>
  <c r="H8" i="1"/>
  <c r="H34" i="1"/>
  <c r="H42" i="1"/>
  <c r="H106" i="1"/>
  <c r="H122" i="1"/>
  <c r="H132" i="1"/>
  <c r="E148" i="1"/>
  <c r="E147" i="1" s="1"/>
  <c r="E146" i="1" s="1"/>
  <c r="H153" i="1"/>
  <c r="H200" i="1"/>
  <c r="H32" i="1"/>
  <c r="H90" i="1"/>
  <c r="F7" i="1"/>
  <c r="H47" i="1"/>
  <c r="H49" i="1"/>
  <c r="H53" i="1"/>
  <c r="H98" i="1"/>
  <c r="H167" i="1"/>
  <c r="H197" i="1"/>
  <c r="H203" i="1"/>
  <c r="G134" i="1"/>
  <c r="F143" i="1"/>
  <c r="F170" i="1"/>
  <c r="I170" i="1" s="1"/>
  <c r="F196" i="1"/>
  <c r="H191" i="1"/>
  <c r="H151" i="1"/>
  <c r="H123" i="1"/>
  <c r="H119" i="1"/>
  <c r="H115" i="1"/>
  <c r="H39" i="1"/>
  <c r="H19" i="1"/>
  <c r="F176" i="1"/>
  <c r="I176" i="1" s="1"/>
  <c r="F199" i="1"/>
  <c r="H199" i="1" s="1"/>
  <c r="H204" i="1"/>
  <c r="H192" i="1"/>
  <c r="H180" i="1"/>
  <c r="H140" i="1"/>
  <c r="H136" i="1"/>
  <c r="H124" i="1"/>
  <c r="H120" i="1"/>
  <c r="H116" i="1"/>
  <c r="H88" i="1"/>
  <c r="G28" i="1"/>
  <c r="G27" i="1" s="1"/>
  <c r="H181" i="1"/>
  <c r="H129" i="1"/>
  <c r="H113" i="1"/>
  <c r="H65" i="1"/>
  <c r="H13" i="1"/>
  <c r="H110" i="1"/>
  <c r="H86" i="1"/>
  <c r="H82" i="1"/>
  <c r="H78" i="1"/>
  <c r="H50" i="1"/>
  <c r="E195" i="1"/>
  <c r="F81" i="1"/>
  <c r="F80" i="1" s="1"/>
  <c r="I80" i="1" s="1"/>
  <c r="F37" i="1"/>
  <c r="F41" i="1"/>
  <c r="E105" i="1"/>
  <c r="E104" i="1" s="1"/>
  <c r="E134" i="1"/>
  <c r="G41" i="1"/>
  <c r="G106" i="1"/>
  <c r="G105" i="1" s="1"/>
  <c r="G104" i="1" s="1"/>
  <c r="G80" i="1"/>
  <c r="G76" i="1" s="1"/>
  <c r="G52" i="1"/>
  <c r="G40" i="1" s="1"/>
  <c r="E41" i="1"/>
  <c r="G11" i="1"/>
  <c r="E206" i="1"/>
  <c r="E202" i="1" s="1"/>
  <c r="F206" i="1"/>
  <c r="E80" i="1"/>
  <c r="E76" i="1" s="1"/>
  <c r="F11" i="1"/>
  <c r="E52" i="1"/>
  <c r="E128" i="1"/>
  <c r="E127" i="1" s="1"/>
  <c r="H127" i="1" s="1"/>
  <c r="E28" i="1"/>
  <c r="E27" i="1" s="1"/>
  <c r="E11" i="1"/>
  <c r="F58" i="1"/>
  <c r="I58" i="1" s="1"/>
  <c r="F28" i="1"/>
  <c r="G169" i="1"/>
  <c r="G146" i="1"/>
  <c r="G143" i="1"/>
  <c r="G175" i="1"/>
  <c r="G191" i="1"/>
  <c r="H12" i="1" l="1"/>
  <c r="I28" i="1"/>
  <c r="H37" i="1"/>
  <c r="I37" i="1"/>
  <c r="H148" i="1"/>
  <c r="I11" i="1"/>
  <c r="I143" i="1"/>
  <c r="F105" i="1"/>
  <c r="I105" i="1" s="1"/>
  <c r="H77" i="1"/>
  <c r="I41" i="1"/>
  <c r="F179" i="1"/>
  <c r="I180" i="1"/>
  <c r="I106" i="1"/>
  <c r="F114" i="1"/>
  <c r="I115" i="1"/>
  <c r="F118" i="1"/>
  <c r="I119" i="1"/>
  <c r="F135" i="1"/>
  <c r="I136" i="1"/>
  <c r="H81" i="1"/>
  <c r="I81" i="1"/>
  <c r="F186" i="1"/>
  <c r="I191" i="1"/>
  <c r="F6" i="1"/>
  <c r="I7" i="1"/>
  <c r="H7" i="1"/>
  <c r="F76" i="1"/>
  <c r="H80" i="1"/>
  <c r="F195" i="1"/>
  <c r="H195" i="1" s="1"/>
  <c r="H196" i="1"/>
  <c r="F146" i="1"/>
  <c r="H147" i="1"/>
  <c r="H11" i="1"/>
  <c r="H41" i="1"/>
  <c r="H128" i="1"/>
  <c r="F27" i="1"/>
  <c r="H28" i="1"/>
  <c r="H58" i="1"/>
  <c r="F175" i="1"/>
  <c r="H176" i="1"/>
  <c r="F142" i="1"/>
  <c r="H143" i="1"/>
  <c r="F202" i="1"/>
  <c r="H206" i="1"/>
  <c r="F169" i="1"/>
  <c r="H170" i="1"/>
  <c r="G142" i="1"/>
  <c r="G186" i="1"/>
  <c r="E40" i="1"/>
  <c r="E291" i="1" s="1"/>
  <c r="F52" i="1"/>
  <c r="I52" i="1" s="1"/>
  <c r="H76" i="1" l="1"/>
  <c r="I76" i="1"/>
  <c r="I118" i="1"/>
  <c r="H118" i="1"/>
  <c r="H202" i="1"/>
  <c r="F104" i="1"/>
  <c r="H27" i="1"/>
  <c r="I27" i="1"/>
  <c r="I114" i="1"/>
  <c r="H114" i="1"/>
  <c r="H175" i="1"/>
  <c r="I175" i="1"/>
  <c r="F134" i="1"/>
  <c r="I135" i="1"/>
  <c r="H135" i="1"/>
  <c r="H142" i="1"/>
  <c r="I142" i="1"/>
  <c r="H146" i="1"/>
  <c r="I146" i="1"/>
  <c r="I186" i="1"/>
  <c r="H186" i="1"/>
  <c r="I179" i="1"/>
  <c r="H179" i="1"/>
  <c r="H169" i="1"/>
  <c r="I169" i="1"/>
  <c r="H6" i="1"/>
  <c r="I6" i="1"/>
  <c r="H105" i="1"/>
  <c r="F40" i="1"/>
  <c r="I40" i="1" s="1"/>
  <c r="H52" i="1"/>
  <c r="I134" i="1" l="1"/>
  <c r="H134" i="1"/>
  <c r="H104" i="1"/>
  <c r="I104" i="1"/>
  <c r="F291" i="1"/>
  <c r="H40" i="1"/>
  <c r="G270" i="1"/>
  <c r="I270" i="1" s="1"/>
  <c r="H291" i="1" l="1"/>
  <c r="G206" i="1"/>
  <c r="G202" i="1" l="1"/>
  <c r="I206" i="1"/>
  <c r="G291" i="1" l="1"/>
  <c r="I291" i="1" s="1"/>
  <c r="I202" i="1"/>
</calcChain>
</file>

<file path=xl/sharedStrings.xml><?xml version="1.0" encoding="utf-8"?>
<sst xmlns="http://schemas.openxmlformats.org/spreadsheetml/2006/main" count="1097" uniqueCount="455">
  <si>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</si>
  <si>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</si>
  <si>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</si>
  <si>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</si>
  <si>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</si>
  <si>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</si>
  <si>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</si>
  <si>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</si>
  <si>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</si>
  <si>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</si>
  <si>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</si>
  <si>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7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</si>
  <si>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</si>
  <si>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</si>
  <si>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</si>
  <si>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</si>
  <si>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</si>
  <si>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014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</si>
  <si>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</si>
  <si>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</si>
  <si>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</si>
  <si>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</si>
  <si>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</si>
  <si>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</si>
  <si>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</si>
  <si>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</si>
  <si>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</si>
  <si>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02 2 00 00000</t>
  </si>
  <si>
    <t>Региональный проект "Поддержка дорожного хозяйства муниципальных образований Приморского края"</t>
  </si>
  <si>
    <t>02 2 01 00000</t>
  </si>
  <si>
    <t>Субсидии бюджетам МО ПК на 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</si>
  <si>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</si>
  <si>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</si>
  <si>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</si>
  <si>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</si>
  <si>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</si>
  <si>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</si>
  <si>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</si>
  <si>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</si>
  <si>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</si>
  <si>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</si>
  <si>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</si>
  <si>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</si>
  <si>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</si>
  <si>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02 4 02 00000</t>
  </si>
  <si>
    <t>Финансовая поддержка в форме субсидий предприятиям и организациям, оказывающим пассажирские перевозки населению</t>
  </si>
  <si>
    <t>02 4 02 20470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</si>
  <si>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</si>
  <si>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</si>
  <si>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</si>
  <si>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</si>
  <si>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</si>
  <si>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</si>
  <si>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</si>
  <si>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</si>
  <si>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</si>
  <si>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</si>
  <si>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</si>
  <si>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</si>
  <si>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</si>
  <si>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</si>
  <si>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</si>
  <si>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</si>
  <si>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</si>
  <si>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</si>
  <si>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Комплекс процессных мероприятий "Чистая вода Дальнереченского городского округа"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</si>
  <si>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</si>
  <si>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</si>
  <si>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</si>
  <si>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</si>
  <si>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</si>
  <si>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</si>
  <si>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</si>
  <si>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</si>
  <si>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</si>
  <si>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</si>
  <si>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</si>
  <si>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Региональный проект "Современная школа"</t>
  </si>
  <si>
    <t>05 1 E1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</si>
  <si>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</si>
  <si>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</si>
  <si>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05 1 E1 93140</t>
  </si>
  <si>
    <t>320</t>
  </si>
  <si>
    <t>Региональный проект "Патриотическое воспитание граждан Российской Федерации"</t>
  </si>
  <si>
    <t>05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</si>
  <si>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</si>
  <si>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EВ 51790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</si>
  <si>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</si>
  <si>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</si>
  <si>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</si>
  <si>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</si>
  <si>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</si>
  <si>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</si>
  <si>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</si>
  <si>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</si>
  <si>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</si>
  <si>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</si>
  <si>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</si>
  <si>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</si>
  <si>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</si>
  <si>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</si>
  <si>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</si>
  <si>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</si>
  <si>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</si>
  <si>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</si>
  <si>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</si>
  <si>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05 4 02 20150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</si>
  <si>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</si>
  <si>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</si>
  <si>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</si>
  <si>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05 4 02 53030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</si>
  <si>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</si>
  <si>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</si>
  <si>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</si>
  <si>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</si>
  <si>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</si>
  <si>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</si>
  <si>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</si>
  <si>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</si>
  <si>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05 4 03 20140</t>
  </si>
  <si>
    <t>Субсидии на организацию и обеспечение оздоровления, отдыха и занятости детей и подростков</t>
  </si>
  <si>
    <t>05 4 03 20200</t>
  </si>
  <si>
    <t>Персонифицированное финансирование дополнительного образования детей (МОЦ)</t>
  </si>
  <si>
    <t>05 4 03 20700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</si>
  <si>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</si>
  <si>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</si>
  <si>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</si>
  <si>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</si>
  <si>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</si>
  <si>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</si>
  <si>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</si>
  <si>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</si>
  <si>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</si>
  <si>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</si>
  <si>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06 1 E1 00000</t>
  </si>
  <si>
    <t>012</t>
  </si>
  <si>
    <t>06 1 E1 93140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</si>
  <si>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</si>
  <si>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</si>
  <si>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</si>
  <si>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</si>
  <si>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06 4 01 20150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</si>
  <si>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</si>
  <si>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</si>
  <si>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</si>
  <si>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</si>
  <si>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</si>
  <si>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06 4 02 S2050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</si>
  <si>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</si>
  <si>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</si>
  <si>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</si>
  <si>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</si>
  <si>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</si>
  <si>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</si>
  <si>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</si>
  <si>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</si>
  <si>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</si>
  <si>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</si>
  <si>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</si>
  <si>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Мероприятия по сохранению объектов культурного наследия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</si>
  <si>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</si>
  <si>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</si>
  <si>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</si>
  <si>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</si>
  <si>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</si>
  <si>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</si>
  <si>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Строительство, реконструкция, ремонт и текущее содержание объектов спорта</t>
  </si>
  <si>
    <t>07 4 01 20250</t>
  </si>
  <si>
    <t>Приобретение и поставка спортивного инвентаря, спортивного оборудования и иного имущества для развития массового спорта на условиях софинансирования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</si>
  <si>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</si>
  <si>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</si>
  <si>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</si>
  <si>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</si>
  <si>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</si>
  <si>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</si>
  <si>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</si>
  <si>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</si>
  <si>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</si>
  <si>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</si>
  <si>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</si>
  <si>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</si>
  <si>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</si>
  <si>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</si>
  <si>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</si>
  <si>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</si>
  <si>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</si>
  <si>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</si>
  <si>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</si>
  <si>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</si>
  <si>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</si>
  <si>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</si>
  <si>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</si>
  <si>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</si>
  <si>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</si>
  <si>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</si>
  <si>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</si>
  <si>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</si>
  <si>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</si>
  <si>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</si>
  <si>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</si>
  <si>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</si>
  <si>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</si>
  <si>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</si>
  <si>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</si>
  <si>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</si>
  <si>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</si>
  <si>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13 1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</si>
  <si>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</si>
  <si>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</si>
  <si>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</si>
  <si>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1 F2 55550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</si>
  <si>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</si>
  <si>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</si>
  <si>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</si>
  <si>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</si>
  <si>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</si>
  <si>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</si>
  <si>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</si>
  <si>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</si>
  <si>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</si>
  <si>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</si>
  <si>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</si>
  <si>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</si>
  <si>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</si>
  <si>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</si>
  <si>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</si>
  <si>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</si>
  <si>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Реализация проектов инициативного бюджетирования по направлению "Твой проект" ("Обустройство тротуара в г.Дальнереченске по ул.50 лет Октября")</t>
  </si>
  <si>
    <t>17 3 4Ц S2361</t>
  </si>
  <si>
    <t>Реализация проектов инициативного бюджетирования по направлению "Твой проект" ("Установка автопавильона с обустройством посадочной площадки в микрорайоне Сенопункт г.Дальнереченска")</t>
  </si>
  <si>
    <t>17 3 4Ц S2362</t>
  </si>
  <si>
    <t>Реализация проектов инициативного бюджетирования по направлению "Молодежный бюджет" ("Спорт для всех")</t>
  </si>
  <si>
    <t>17 3 4Ц S2751</t>
  </si>
  <si>
    <t>Реализация проектов инициативного бюджетирования по направлению "Молодежный бюджет" ("Спортивная площадка на территории МБОУ "СОШ №2"")</t>
  </si>
  <si>
    <t>17 3 4Ц S2752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</si>
  <si>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</si>
  <si>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</si>
  <si>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</si>
  <si>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</si>
  <si>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</si>
  <si>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</si>
  <si>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</si>
  <si>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</si>
  <si>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</si>
  <si>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</si>
  <si>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</si>
  <si>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</si>
  <si>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</si>
  <si>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Мероприятия по профилактике экстемизма и терроризма, профилактике правонарушений и борьбе с преступностью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</si>
  <si>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</si>
  <si>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</si>
  <si>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</si>
  <si>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</si>
  <si>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</si>
  <si>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</si>
  <si>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</si>
  <si>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</si>
  <si>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</si>
  <si>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</si>
  <si>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</si>
  <si>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</si>
  <si>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</si>
  <si>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</si>
  <si>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</si>
  <si>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</si>
  <si>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</si>
  <si>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</si>
  <si>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</si>
  <si>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</si>
  <si>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Муниципальная программа "Эффективное вовлечение в оборот земель сельскохозяйственного назначения Дальнереченского городского округа"</t>
  </si>
  <si>
    <t>24 0 00 00000</t>
  </si>
  <si>
    <t>24 2 00 00000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</si>
  <si>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</si>
  <si>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24 2 9Ф 00000</t>
  </si>
  <si>
    <t>Подготовка проектов межевания земельных участков и на проведение кадастровых работ</t>
  </si>
  <si>
    <t>24 2 9Ф L5990</t>
  </si>
  <si>
    <t>24 4 00 00000</t>
  </si>
  <si>
    <t>Комплекс процессных мероприятий "Обеспечение функционирования мелиоративных систем"</t>
  </si>
  <si>
    <t>24 4 01 00000</t>
  </si>
  <si>
    <t>Мероприятия в области строительства, архитектуры, градостроительства, землеустройства и землепользования</t>
  </si>
  <si>
    <t>Непрограммные направления деятельности</t>
  </si>
  <si>
    <t>99 0 00 00000</t>
  </si>
  <si>
    <t>99 2 00 00000</t>
  </si>
  <si>
    <t>99 2 9Ф 00000</t>
  </si>
  <si>
    <t>99 2 9Ф L5990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</si>
  <si>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</si>
  <si>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</si>
  <si>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</si>
  <si>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</si>
  <si>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Глава муниципального образования</t>
  </si>
  <si>
    <t>99 9 01 10010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</si>
  <si>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</si>
  <si>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</si>
  <si>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</si>
  <si>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</si>
  <si>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</si>
  <si>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</si>
  <si>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</si>
  <si>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</si>
  <si>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</si>
  <si>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99 9 01 20140</t>
  </si>
  <si>
    <t>015</t>
  </si>
  <si>
    <t>99 9 01 20240</t>
  </si>
  <si>
    <t>Резервные фонды администрации Дальнереченского городского округа</t>
  </si>
  <si>
    <t>99 9 01 20270</t>
  </si>
  <si>
    <t>870</t>
  </si>
  <si>
    <t>Проведение выборов в представительный орган местного самоуправления и главы муниципального образования</t>
  </si>
  <si>
    <t>99 9 01 20280</t>
  </si>
  <si>
    <t>880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</si>
  <si>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</si>
  <si>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</si>
  <si>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учр.</t>
  </si>
  <si>
    <t>99 9 01 20300</t>
  </si>
  <si>
    <t>830</t>
  </si>
  <si>
    <t>99 9 01 20330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</si>
  <si>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</si>
  <si>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</si>
  <si>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Мероприятия в области коммунального хозяйства</t>
  </si>
  <si>
    <t>99 9 01 20390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</si>
  <si>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</si>
  <si>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</si>
  <si>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</si>
  <si>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</si>
  <si>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</si>
  <si>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</si>
  <si>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</si>
  <si>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</si>
  <si>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</si>
  <si>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</si>
  <si>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приобретение муниципальными учреждениями особо ценного движимого имущества</t>
  </si>
  <si>
    <t>99 9 01 20520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</si>
  <si>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</si>
  <si>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</si>
  <si>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</si>
  <si>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</si>
  <si>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Субсидии социально ориентированным некоммерческим организациям инвалидов</t>
  </si>
  <si>
    <t>99 9 01 20590</t>
  </si>
  <si>
    <t>630</t>
  </si>
  <si>
    <t>Расходы на приобретение программных продуктов, оргтехники, комплектующих, их обслуживание</t>
  </si>
  <si>
    <t>99 9 01 20600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</si>
  <si>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</si>
  <si>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</si>
  <si>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</si>
  <si>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</si>
  <si>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</si>
  <si>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</si>
  <si>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</si>
  <si>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</si>
  <si>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</si>
  <si>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</si>
  <si>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Непрограммные мероприятия "Исполнение отдельных государственных полномочий"</t>
  </si>
  <si>
    <t>99 9 02 00000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</si>
  <si>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</si>
  <si>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</si>
  <si>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</si>
  <si>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</si>
  <si>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</si>
  <si>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</si>
  <si>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</si>
  <si>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</si>
  <si>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</si>
  <si>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</si>
  <si>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</si>
  <si>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</si>
  <si>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</si>
  <si>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</si>
  <si>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</si>
  <si>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</si>
  <si>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</si>
  <si>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</si>
  <si>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</si>
  <si>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</si>
  <si>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</si>
  <si>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</si>
  <si>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</t>
  </si>
  <si>
    <t>99 9 02 93190</t>
  </si>
  <si>
    <t>ВСЕГО РАСХОДОВ</t>
  </si>
  <si>
    <t>руб.</t>
  </si>
  <si>
    <t>04 4 04 92620   04 4 04 S2620</t>
  </si>
  <si>
    <t>Региональный проект "Успех каждого ребенка"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</si>
  <si>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</si>
  <si>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00000</t>
  </si>
  <si>
    <t>05 1 Е2 50980</t>
  </si>
  <si>
    <t>05 1 Е2 S0980</t>
  </si>
  <si>
    <t>06 4 02 92540       06 4 02 S2540</t>
  </si>
  <si>
    <t xml:space="preserve"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</t>
  </si>
  <si>
    <t>06 4 02 L5190</t>
  </si>
  <si>
    <t>Разработка проекта зон охраны объектов культурного наследия</t>
  </si>
  <si>
    <t>Расходы местного бюджета на развитие спортивной инфраструктуры, находящейся в муниципальной собственности на условиях софинансирования</t>
  </si>
  <si>
    <t>07 4 02 92190      07 4 02 S2190</t>
  </si>
  <si>
    <t>13 2 01 92610          13 2 01 S2610</t>
  </si>
  <si>
    <t>001       005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</si>
  <si>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бюджета</t>
  </si>
  <si>
    <t>22 4 01 R0820</t>
  </si>
  <si>
    <t>22 4 01 M0820        22 4 01 93210</t>
  </si>
  <si>
    <t>Ведомственный проект "Создание пожарного добровольчества в Приморском крае"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</si>
  <si>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</t>
  </si>
  <si>
    <t>Создание условий для организации добровольной пожарной охраны, в рамках обеспечения органами местного самоуправления первичных мер пожарной безопасности на условиях софинансирования</t>
  </si>
  <si>
    <t>23 3 00 00000</t>
  </si>
  <si>
    <t>23 3 9Э 00000</t>
  </si>
  <si>
    <t>23 3 9Э 92660</t>
  </si>
  <si>
    <t>23 3 9Э S2660</t>
  </si>
  <si>
    <t>240  610</t>
  </si>
  <si>
    <t xml:space="preserve">           Сведения об исполнении бюджета Дальнереченского городского округа за 9 месяцев 2024 года по расходам в разрезе муниципальных программ и непрограммных направлений деятельности в сравнении с плановыми значениями на 2024 финансовый год                                                                              и фактическими значениями 9 месяцев 2023 года</t>
  </si>
  <si>
    <t>Кассовое исполнение за 9 месяцев 2024 года</t>
  </si>
  <si>
    <t>Кассовое исполнение за 9 месяцев 2023 года</t>
  </si>
  <si>
    <t>% исполнения за 9 месяцев 2024 года</t>
  </si>
  <si>
    <t>% исполнения за 9 месяцев2024 года в сравнении с исполнением за 9 месяцев 2023 года</t>
  </si>
  <si>
    <t>05 4 01 20150</t>
  </si>
  <si>
    <t>12 4 02 00000</t>
  </si>
  <si>
    <t>12 4 02 20230</t>
  </si>
  <si>
    <t xml:space="preserve">Комплекс процессных мероприятий "Привлечение на муниципальную службу перспективных молодых кадров"  </t>
  </si>
  <si>
    <t>Материальное стимулирование граждан, заключивших с администрацией Дальнереченского городского округа договор о целевом обучении</t>
  </si>
  <si>
    <t>17 3 4Ц 20440</t>
  </si>
  <si>
    <t>17 3 4Ц 94037</t>
  </si>
  <si>
    <t>Поддержка проектов, инициируемых жителями муниципальных образований, по решению вопросов местного значения (проект "Безопасная дорога")</t>
  </si>
  <si>
    <t>17 3 4Ц 94030</t>
  </si>
  <si>
    <t>17 3 4Ц 94031</t>
  </si>
  <si>
    <t>17 3 4Ц 94032</t>
  </si>
  <si>
    <t>17 3 4Ц 94033</t>
  </si>
  <si>
    <t>17 3 4Ц 94034</t>
  </si>
  <si>
    <t>17 3 4Ц 94035</t>
  </si>
  <si>
    <t>17 3 4Ц 94036</t>
  </si>
  <si>
    <t>17 3 4Ц 94038</t>
  </si>
  <si>
    <t>17 3 4Ц 94039</t>
  </si>
  <si>
    <t>17 3 4Ц 9403А</t>
  </si>
  <si>
    <t>17 3 4Ц 9403Б</t>
  </si>
  <si>
    <t>Поддержка проектов, инициируемых жителями муниципальных образований, по решению вопросов местного значения (проект "Благоустройство придомовой территории")</t>
  </si>
  <si>
    <t>Поддержка проектов, инициируемых жителями муниципальных образований, по решению вопросов местного значения (проект "Комфортная среда")</t>
  </si>
  <si>
    <t>Поддержка проектов, инициируемых жителями муниципальных образований, по решению вопросов местного значения (проект "Устройство ливневой канализации")</t>
  </si>
  <si>
    <t>Поддержка проектов, инициируемых жителями муниципальных образований, по решению вопросов местного значения (проект "Благоустройство территории ТОС "Звезда")</t>
  </si>
  <si>
    <t>Поддержка проектов, инициируемых жителями муниципальных образований, по решению вопросов местного значения (проект "Наш дворик")</t>
  </si>
  <si>
    <t>Поддержка проектов, инициируемых жителями муниципальных образований, по решению вопросов местного значения (проект "Уютный дом")</t>
  </si>
  <si>
    <t>Поддержка проектов, инициируемых жителями муниципальных образований, по решению вопросов местного значения (проект "Повышение уровня комфортного проживания и доступности городской среды для инвалидов и маломобильных групп населения")</t>
  </si>
  <si>
    <t>Поддержка проектов, инициируемых жителями муниципальных образований, по решению вопросов местного значения (проект "Асфальтирование дворовой территории")</t>
  </si>
  <si>
    <t>Поддержка проектов, инициируемых жителями муниципальных образований, по решению вопросов местного значения (проект "Комфортный двор")</t>
  </si>
  <si>
    <t>Поддержка проектов, инициируемых жителями муниципальных образований, по решению вопросов местного значения (проект "Дворик Пушкина")</t>
  </si>
  <si>
    <t>Поддержка проектов, инициируемых жителями муниципальных образований, по решению вопросов местного значения (проект "Дворик")</t>
  </si>
  <si>
    <t>24 4 01 S2110</t>
  </si>
  <si>
    <t>Gроведение работ по землеустройству земель сельскохозяйственного назначения на условиях софинансирования</t>
  </si>
  <si>
    <t>Резервный фонд Правительства Приморского края по ликвидации чрезвычайных ситуаций природного и техногенного характера</t>
  </si>
  <si>
    <t>99 9 01 23800</t>
  </si>
  <si>
    <t>02 2 01 S2390    02 2 01 92390</t>
  </si>
  <si>
    <t>03 4 01 S2640       03 4 01 92640</t>
  </si>
  <si>
    <t>04 4 01 S2320      04 4 01 92320</t>
  </si>
  <si>
    <t>04 4 01 20770</t>
  </si>
  <si>
    <t>Расходы на разработку ПСД по строительству канализационно-очистных сооружений в г. Дальнереченске</t>
  </si>
  <si>
    <t>Реализация федеральной целевой программы "Увековечение памяти погибших при защите Отечества на 2019-2024 годы"</t>
  </si>
  <si>
    <t>06 4 03 L2990   06 4 03 Q2990   06 4 03 S2990</t>
  </si>
  <si>
    <t>06 4 04 20710</t>
  </si>
  <si>
    <t>07 4 01 S2230   07 4 01 92230</t>
  </si>
  <si>
    <t>07 4 01 S2680      07 4 01 92680</t>
  </si>
  <si>
    <t>Субсидии бюджетам муниципальных образований Приморского края на реализацию проектов инициативного бюджетирования по направлению "Твой проект"</t>
  </si>
  <si>
    <t>99 9 02 92360</t>
  </si>
  <si>
    <t>Утвержденный годовой план (решение Думы ДГО от 27.08.2024 № 83, сводная бюджетная роспись от 30.09.2024)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</si>
</sst>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5" fillId="0" borderId="0" applyNumberFormat="0" applyFill="0" applyBorder="0" applyAlignment="0" applyProtection="0"/>
    <xf numFmtId="4" fontId="7" fillId="3" borderId="2">
      <alignment horizontal="right" vertical="top" shrinkToFit="1"/>
    </xf>
  </cellStyleXfs>
  <cellXfs count="5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10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left" vertical="top" wrapText="1"/>
    </xf>
  </cellXfs>
  <cellStyles count="3">
    <cellStyle name="xl28" xfId="2"/>
    <cellStyle name="Обычный" xfId="0" builtinId="0"/>
    <cellStyle name="Обычный_Программы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1"/>
  <sheetViews>
    <sheetView tabSelected="1" topLeftCell="A290" zoomScale="85" zoomScaleNormal="85" workbookViewId="0">
      <selection activeCell="E252" sqref="E252:E255"/>
    </sheetView>
  </sheetViews>
  <sheetFormatPr defaultRowHeight="12.75" x14ac:dyDescent="0.2"/>
  <cols>
    <col min="1" max="1" width="55.1640625" customWidth="1"/>
    <col min="2" max="2" width="14.5" customWidth="1"/>
    <col min="3" max="3" width="22" customWidth="1"/>
    <col min="4" max="4" width="6.5" customWidth="1"/>
    <col min="5" max="5" width="24.6640625" customWidth="1"/>
    <col min="6" max="6" width="22.1640625" customWidth="1"/>
    <col min="7" max="7" width="20.6640625" style="28" customWidth="1"/>
    <col min="8" max="8" width="18.1640625" style="28" customWidth="1"/>
    <col min="9" max="9" width="17.33203125" style="30" customWidth="1"/>
    <col min="11" max="11" width="18.33203125" customWidth="1"/>
  </cols>
  <sheetData>
    <row r="1" spans="1:9" ht="23.2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46"/>
      <c r="F1" s="46"/>
      <c r="G1" s="46"/>
    </row>
    <row r="2" spans="1:9" ht="48.95" customHeight="1" x14ac:dyDescent="0.2">
      <c r="A2" s="47" t="s">
        <v>403</v>
      </c>
      <c r="B2" s="47"/>
      <c r="C2" s="47"/>
      <c r="D2" s="47"/>
      <c r="E2" s="47"/>
      <c r="F2" s="47"/>
      <c r="G2" s="47"/>
      <c r="H2" s="48"/>
    </row>
    <row r="3" spans="1:9" ht="19.7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27" t="s">
        <v>0</v>
      </c>
      <c r="I3" s="34" t="s">
        <v>377</v>
      </c>
    </row>
    <row r="4" spans="1:9" ht="147" customHeight="1" x14ac:dyDescent="0.2">
      <c r="A4" s="9" t="s">
        <v>1</v>
      </c>
      <c r="B4" s="7" t="s">
        <v>2</v>
      </c>
      <c r="C4" s="9" t="s">
        <v>3</v>
      </c>
      <c r="D4" s="9" t="s">
        <v>4</v>
      </c>
      <c r="E4" s="7" t="s">
        <v>454</v>
      </c>
      <c r="F4" s="7" t="s">
        <v>404</v>
      </c>
      <c r="G4" s="7" t="s">
        <v>405</v>
      </c>
      <c r="H4" s="7" t="s">
        <v>406</v>
      </c>
      <c r="I4" s="7" t="s">
        <v>407</v>
      </c>
    </row>
    <row r="5" spans="1:9" ht="15.75" customHeight="1" x14ac:dyDescent="0.2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>
        <v>8</v>
      </c>
      <c r="I5" s="35">
        <v>9</v>
      </c>
    </row>
    <row r="6" spans="1:9" ht="67.5" customHeight="1" x14ac:dyDescent="0.2">
      <c r="A6" s="3" t="s">
        <v>12</v>
      </c>
      <c r="B6" s="4" t="s">
        <v>13</v>
      </c>
      <c r="C6" s="4" t="s">
        <v>14</v>
      </c>
      <c r="D6" s="4" t="s">
        <v>13</v>
      </c>
      <c r="E6" s="5">
        <f>E7</f>
        <v>11047500.640000001</v>
      </c>
      <c r="F6" s="5">
        <f t="shared" ref="F6:G6" si="0">F7</f>
        <v>3617675.33</v>
      </c>
      <c r="G6" s="5">
        <f t="shared" si="0"/>
        <v>302876.87</v>
      </c>
      <c r="H6" s="33">
        <f>F6*100/E6</f>
        <v>32.746550083024026</v>
      </c>
      <c r="I6" s="36">
        <f>F6/G6*100</f>
        <v>1194.4376373144639</v>
      </c>
    </row>
    <row r="7" spans="1:9" ht="32.25" customHeight="1" x14ac:dyDescent="0.2">
      <c r="A7" s="6" t="s">
        <v>15</v>
      </c>
      <c r="B7" s="7" t="s">
        <v>13</v>
      </c>
      <c r="C7" s="7" t="s">
        <v>16</v>
      </c>
      <c r="D7" s="7" t="s">
        <v>13</v>
      </c>
      <c r="E7" s="8">
        <f>E8</f>
        <v>11047500.640000001</v>
      </c>
      <c r="F7" s="8">
        <f t="shared" ref="F7:G7" si="1">F8</f>
        <v>3617675.33</v>
      </c>
      <c r="G7" s="8">
        <f t="shared" si="1"/>
        <v>302876.87</v>
      </c>
      <c r="H7" s="33">
        <f t="shared" ref="H7:H68" si="2">F7*100/E7</f>
        <v>32.746550083024026</v>
      </c>
      <c r="I7" s="36">
        <f t="shared" ref="I7:I70" si="3">F7/G7*100</f>
        <v>1194.4376373144639</v>
      </c>
    </row>
    <row r="8" spans="1:9" ht="68.25" customHeight="1" x14ac:dyDescent="0.2">
      <c r="A8" s="6" t="s">
        <v>19</v>
      </c>
      <c r="B8" s="7" t="s">
        <v>13</v>
      </c>
      <c r="C8" s="7" t="s">
        <v>20</v>
      </c>
      <c r="D8" s="7" t="s">
        <v>13</v>
      </c>
      <c r="E8" s="8">
        <f>E9+E10</f>
        <v>11047500.640000001</v>
      </c>
      <c r="F8" s="8">
        <f>F9+F10</f>
        <v>3617675.33</v>
      </c>
      <c r="G8" s="8">
        <f>G9+G10</f>
        <v>302876.87</v>
      </c>
      <c r="H8" s="33">
        <f t="shared" si="2"/>
        <v>32.746550083024026</v>
      </c>
      <c r="I8" s="36">
        <f t="shared" si="3"/>
        <v>1194.4376373144639</v>
      </c>
    </row>
    <row r="9" spans="1:9" ht="33.75" customHeight="1" x14ac:dyDescent="0.2">
      <c r="A9" s="40" t="s">
        <v>21</v>
      </c>
      <c r="B9" s="7" t="s">
        <v>22</v>
      </c>
      <c r="C9" s="7" t="s">
        <v>23</v>
      </c>
      <c r="D9" s="7" t="s">
        <v>18</v>
      </c>
      <c r="E9" s="8">
        <v>1206246.42</v>
      </c>
      <c r="F9" s="8">
        <v>873527.86</v>
      </c>
      <c r="G9" s="8">
        <v>43628.9</v>
      </c>
      <c r="H9" s="33">
        <f t="shared" si="2"/>
        <v>72.41703233407317</v>
      </c>
      <c r="I9" s="36">
        <f t="shared" si="3"/>
        <v>2002.1771348807786</v>
      </c>
    </row>
    <row r="10" spans="1:9" ht="37.5" customHeight="1" x14ac:dyDescent="0.2">
      <c r="A10" s="43"/>
      <c r="B10" s="7" t="s">
        <v>17</v>
      </c>
      <c r="C10" s="7" t="s">
        <v>23</v>
      </c>
      <c r="D10" s="7" t="s">
        <v>18</v>
      </c>
      <c r="E10" s="8">
        <v>9841254.2200000007</v>
      </c>
      <c r="F10" s="8">
        <v>2744147.47</v>
      </c>
      <c r="G10" s="8">
        <v>259247.97</v>
      </c>
      <c r="H10" s="33">
        <f t="shared" si="2"/>
        <v>27.884123391743859</v>
      </c>
      <c r="I10" s="36">
        <f t="shared" si="3"/>
        <v>1058.502973041602</v>
      </c>
    </row>
    <row r="11" spans="1:9" ht="51.75" customHeight="1" x14ac:dyDescent="0.2">
      <c r="A11" s="3" t="s">
        <v>24</v>
      </c>
      <c r="B11" s="4" t="s">
        <v>13</v>
      </c>
      <c r="C11" s="4" t="s">
        <v>25</v>
      </c>
      <c r="D11" s="4" t="s">
        <v>13</v>
      </c>
      <c r="E11" s="5">
        <f>E12+E15+E18</f>
        <v>43579483.109999999</v>
      </c>
      <c r="F11" s="5">
        <f>F12+F15+F18</f>
        <v>30404629.059999999</v>
      </c>
      <c r="G11" s="5">
        <f>G12+G15+G18</f>
        <v>47068017.719999999</v>
      </c>
      <c r="H11" s="33">
        <f t="shared" si="2"/>
        <v>69.768218643747929</v>
      </c>
      <c r="I11" s="36">
        <f t="shared" si="3"/>
        <v>64.597215971303925</v>
      </c>
    </row>
    <row r="12" spans="1:9" ht="35.25" customHeight="1" x14ac:dyDescent="0.2">
      <c r="A12" s="6" t="s">
        <v>26</v>
      </c>
      <c r="B12" s="7" t="s">
        <v>13</v>
      </c>
      <c r="C12" s="7" t="s">
        <v>27</v>
      </c>
      <c r="D12" s="7" t="s">
        <v>13</v>
      </c>
      <c r="E12" s="8">
        <f t="shared" ref="E12:G13" si="4">E13</f>
        <v>10803333.33</v>
      </c>
      <c r="F12" s="8">
        <f t="shared" si="4"/>
        <v>10803333.33</v>
      </c>
      <c r="G12" s="8">
        <f t="shared" si="4"/>
        <v>37000000</v>
      </c>
      <c r="H12" s="33">
        <f t="shared" si="2"/>
        <v>100</v>
      </c>
      <c r="I12" s="36">
        <f t="shared" si="3"/>
        <v>29.198198189189188</v>
      </c>
    </row>
    <row r="13" spans="1:9" ht="48.75" customHeight="1" x14ac:dyDescent="0.2">
      <c r="A13" s="6" t="s">
        <v>28</v>
      </c>
      <c r="B13" s="7" t="s">
        <v>13</v>
      </c>
      <c r="C13" s="7" t="s">
        <v>29</v>
      </c>
      <c r="D13" s="7" t="s">
        <v>13</v>
      </c>
      <c r="E13" s="8">
        <f t="shared" si="4"/>
        <v>10803333.33</v>
      </c>
      <c r="F13" s="8">
        <f t="shared" si="4"/>
        <v>10803333.33</v>
      </c>
      <c r="G13" s="8">
        <f t="shared" si="4"/>
        <v>37000000</v>
      </c>
      <c r="H13" s="33">
        <f t="shared" si="2"/>
        <v>100</v>
      </c>
      <c r="I13" s="36">
        <f t="shared" si="3"/>
        <v>29.198198189189188</v>
      </c>
    </row>
    <row r="14" spans="1:9" ht="81" customHeight="1" x14ac:dyDescent="0.2">
      <c r="A14" s="6" t="s">
        <v>30</v>
      </c>
      <c r="B14" s="7" t="s">
        <v>17</v>
      </c>
      <c r="C14" s="7" t="s">
        <v>442</v>
      </c>
      <c r="D14" s="7" t="s">
        <v>18</v>
      </c>
      <c r="E14" s="8">
        <v>10803333.33</v>
      </c>
      <c r="F14" s="8">
        <v>10803333.33</v>
      </c>
      <c r="G14" s="8">
        <v>37000000</v>
      </c>
      <c r="H14" s="33">
        <f t="shared" si="2"/>
        <v>100</v>
      </c>
      <c r="I14" s="36">
        <f t="shared" si="3"/>
        <v>29.198198189189188</v>
      </c>
    </row>
    <row r="15" spans="1:9" ht="32.25" customHeight="1" x14ac:dyDescent="0.2">
      <c r="A15" s="6" t="s">
        <v>31</v>
      </c>
      <c r="B15" s="7" t="s">
        <v>13</v>
      </c>
      <c r="C15" s="7" t="s">
        <v>32</v>
      </c>
      <c r="D15" s="7" t="s">
        <v>13</v>
      </c>
      <c r="E15" s="8">
        <v>6000014</v>
      </c>
      <c r="F15" s="8">
        <v>1449958.76</v>
      </c>
      <c r="G15" s="8">
        <f>G16+G17</f>
        <v>0</v>
      </c>
      <c r="H15" s="33">
        <f t="shared" si="2"/>
        <v>24.165922946179791</v>
      </c>
      <c r="I15" s="36">
        <v>0</v>
      </c>
    </row>
    <row r="16" spans="1:9" ht="98.25" customHeight="1" x14ac:dyDescent="0.2">
      <c r="A16" s="6" t="s">
        <v>33</v>
      </c>
      <c r="B16" s="7" t="s">
        <v>13</v>
      </c>
      <c r="C16" s="7" t="s">
        <v>34</v>
      </c>
      <c r="D16" s="7" t="s">
        <v>13</v>
      </c>
      <c r="E16" s="8">
        <v>6000014</v>
      </c>
      <c r="F16" s="8">
        <v>1449958.76</v>
      </c>
      <c r="G16" s="8">
        <v>0</v>
      </c>
      <c r="H16" s="33">
        <f t="shared" si="2"/>
        <v>24.165922946179791</v>
      </c>
      <c r="I16" s="36">
        <v>0</v>
      </c>
    </row>
    <row r="17" spans="1:9" ht="66" customHeight="1" x14ac:dyDescent="0.2">
      <c r="A17" s="6" t="s">
        <v>35</v>
      </c>
      <c r="B17" s="7" t="s">
        <v>17</v>
      </c>
      <c r="C17" s="7" t="s">
        <v>36</v>
      </c>
      <c r="D17" s="7" t="s">
        <v>37</v>
      </c>
      <c r="E17" s="8">
        <v>6000014</v>
      </c>
      <c r="F17" s="8">
        <v>1449958.76</v>
      </c>
      <c r="G17" s="8">
        <v>0</v>
      </c>
      <c r="H17" s="33">
        <f t="shared" si="2"/>
        <v>24.165922946179791</v>
      </c>
      <c r="I17" s="36">
        <v>0</v>
      </c>
    </row>
    <row r="18" spans="1:9" ht="32.25" customHeight="1" x14ac:dyDescent="0.2">
      <c r="A18" s="6" t="s">
        <v>15</v>
      </c>
      <c r="B18" s="7" t="s">
        <v>13</v>
      </c>
      <c r="C18" s="7" t="s">
        <v>38</v>
      </c>
      <c r="D18" s="7" t="s">
        <v>13</v>
      </c>
      <c r="E18" s="8">
        <f>E19+E21</f>
        <v>26776135.780000001</v>
      </c>
      <c r="F18" s="8">
        <f>F19+F21</f>
        <v>18151336.969999999</v>
      </c>
      <c r="G18" s="8">
        <f>G19+G21</f>
        <v>10068017.720000001</v>
      </c>
      <c r="H18" s="33">
        <f t="shared" si="2"/>
        <v>67.789232617941252</v>
      </c>
      <c r="I18" s="36">
        <f t="shared" si="3"/>
        <v>180.28709796509969</v>
      </c>
    </row>
    <row r="19" spans="1:9" ht="49.5" customHeight="1" x14ac:dyDescent="0.2">
      <c r="A19" s="6" t="s">
        <v>39</v>
      </c>
      <c r="B19" s="7" t="s">
        <v>13</v>
      </c>
      <c r="C19" s="7" t="s">
        <v>40</v>
      </c>
      <c r="D19" s="7" t="s">
        <v>13</v>
      </c>
      <c r="E19" s="8">
        <f>E20</f>
        <v>26746135.780000001</v>
      </c>
      <c r="F19" s="8">
        <v>18151336.969999999</v>
      </c>
      <c r="G19" s="8">
        <f>G20</f>
        <v>10068017.720000001</v>
      </c>
      <c r="H19" s="33">
        <f t="shared" si="2"/>
        <v>67.865268909511229</v>
      </c>
      <c r="I19" s="36">
        <f t="shared" si="3"/>
        <v>180.28709796509969</v>
      </c>
    </row>
    <row r="20" spans="1:9" ht="84.75" customHeight="1" x14ac:dyDescent="0.2">
      <c r="A20" s="6" t="s">
        <v>41</v>
      </c>
      <c r="B20" s="7" t="s">
        <v>17</v>
      </c>
      <c r="C20" s="7" t="s">
        <v>42</v>
      </c>
      <c r="D20" s="7" t="s">
        <v>18</v>
      </c>
      <c r="E20" s="8">
        <v>26746135.780000001</v>
      </c>
      <c r="F20" s="8">
        <v>18151336.969999999</v>
      </c>
      <c r="G20" s="8">
        <v>10068017.720000001</v>
      </c>
      <c r="H20" s="33">
        <f t="shared" si="2"/>
        <v>67.865268909511229</v>
      </c>
      <c r="I20" s="36">
        <f t="shared" si="3"/>
        <v>180.28709796509969</v>
      </c>
    </row>
    <row r="21" spans="1:9" ht="48.75" customHeight="1" x14ac:dyDescent="0.2">
      <c r="A21" s="6" t="s">
        <v>43</v>
      </c>
      <c r="B21" s="7" t="s">
        <v>13</v>
      </c>
      <c r="C21" s="7" t="s">
        <v>44</v>
      </c>
      <c r="D21" s="7" t="s">
        <v>13</v>
      </c>
      <c r="E21" s="8">
        <v>30000</v>
      </c>
      <c r="F21" s="8">
        <v>0</v>
      </c>
      <c r="G21" s="8">
        <v>0</v>
      </c>
      <c r="H21" s="33">
        <f t="shared" si="2"/>
        <v>0</v>
      </c>
      <c r="I21" s="36">
        <v>0</v>
      </c>
    </row>
    <row r="22" spans="1:9" ht="52.5" customHeight="1" x14ac:dyDescent="0.2">
      <c r="A22" s="6" t="s">
        <v>45</v>
      </c>
      <c r="B22" s="7" t="s">
        <v>17</v>
      </c>
      <c r="C22" s="7" t="s">
        <v>46</v>
      </c>
      <c r="D22" s="7" t="s">
        <v>47</v>
      </c>
      <c r="E22" s="8">
        <v>30000</v>
      </c>
      <c r="F22" s="8">
        <v>0</v>
      </c>
      <c r="G22" s="8">
        <v>0</v>
      </c>
      <c r="H22" s="33">
        <f t="shared" si="2"/>
        <v>0</v>
      </c>
      <c r="I22" s="36">
        <v>0</v>
      </c>
    </row>
    <row r="23" spans="1:9" ht="84" customHeight="1" x14ac:dyDescent="0.2">
      <c r="A23" s="3" t="s">
        <v>48</v>
      </c>
      <c r="B23" s="4" t="s">
        <v>13</v>
      </c>
      <c r="C23" s="4" t="s">
        <v>49</v>
      </c>
      <c r="D23" s="4" t="s">
        <v>13</v>
      </c>
      <c r="E23" s="5">
        <v>314177.53000000003</v>
      </c>
      <c r="F23" s="5">
        <v>0</v>
      </c>
      <c r="G23" s="5">
        <v>0</v>
      </c>
      <c r="H23" s="33">
        <f t="shared" si="2"/>
        <v>0</v>
      </c>
      <c r="I23" s="36">
        <v>0</v>
      </c>
    </row>
    <row r="24" spans="1:9" ht="32.25" customHeight="1" x14ac:dyDescent="0.2">
      <c r="A24" s="6" t="s">
        <v>15</v>
      </c>
      <c r="B24" s="7" t="s">
        <v>13</v>
      </c>
      <c r="C24" s="7" t="s">
        <v>50</v>
      </c>
      <c r="D24" s="7" t="s">
        <v>13</v>
      </c>
      <c r="E24" s="8">
        <v>314177.53000000003</v>
      </c>
      <c r="F24" s="8">
        <v>0</v>
      </c>
      <c r="G24" s="8">
        <v>0</v>
      </c>
      <c r="H24" s="33">
        <f t="shared" si="2"/>
        <v>0</v>
      </c>
      <c r="I24" s="36">
        <v>0</v>
      </c>
    </row>
    <row r="25" spans="1:9" ht="50.25" customHeight="1" x14ac:dyDescent="0.2">
      <c r="A25" s="6" t="s">
        <v>51</v>
      </c>
      <c r="B25" s="7" t="s">
        <v>13</v>
      </c>
      <c r="C25" s="7" t="s">
        <v>52</v>
      </c>
      <c r="D25" s="7" t="s">
        <v>13</v>
      </c>
      <c r="E25" s="8">
        <v>314177.53000000003</v>
      </c>
      <c r="F25" s="8">
        <v>0</v>
      </c>
      <c r="G25" s="8">
        <v>0</v>
      </c>
      <c r="H25" s="33">
        <f t="shared" si="2"/>
        <v>0</v>
      </c>
      <c r="I25" s="36">
        <v>0</v>
      </c>
    </row>
    <row r="26" spans="1:9" ht="66.75" customHeight="1" x14ac:dyDescent="0.2">
      <c r="A26" s="6" t="s">
        <v>53</v>
      </c>
      <c r="B26" s="7" t="s">
        <v>22</v>
      </c>
      <c r="C26" s="7" t="s">
        <v>443</v>
      </c>
      <c r="D26" s="7" t="s">
        <v>47</v>
      </c>
      <c r="E26" s="8">
        <v>314177.53000000003</v>
      </c>
      <c r="F26" s="8">
        <v>0</v>
      </c>
      <c r="G26" s="8">
        <v>0</v>
      </c>
      <c r="H26" s="33">
        <f t="shared" si="2"/>
        <v>0</v>
      </c>
      <c r="I26" s="36">
        <v>0</v>
      </c>
    </row>
    <row r="27" spans="1:9" ht="73.5" customHeight="1" x14ac:dyDescent="0.2">
      <c r="A27" s="3" t="s">
        <v>54</v>
      </c>
      <c r="B27" s="4" t="s">
        <v>13</v>
      </c>
      <c r="C27" s="4" t="s">
        <v>55</v>
      </c>
      <c r="D27" s="4" t="s">
        <v>13</v>
      </c>
      <c r="E27" s="5">
        <f>E28</f>
        <v>61231450.169999994</v>
      </c>
      <c r="F27" s="5">
        <f>F28</f>
        <v>31338079.170000002</v>
      </c>
      <c r="G27" s="5">
        <f>G28</f>
        <v>8979004.0899999999</v>
      </c>
      <c r="H27" s="33">
        <f t="shared" si="2"/>
        <v>51.179710888758137</v>
      </c>
      <c r="I27" s="36">
        <f t="shared" si="3"/>
        <v>349.01508960110073</v>
      </c>
    </row>
    <row r="28" spans="1:9" ht="32.25" customHeight="1" x14ac:dyDescent="0.2">
      <c r="A28" s="6" t="s">
        <v>15</v>
      </c>
      <c r="B28" s="7" t="s">
        <v>13</v>
      </c>
      <c r="C28" s="7" t="s">
        <v>56</v>
      </c>
      <c r="D28" s="7" t="s">
        <v>13</v>
      </c>
      <c r="E28" s="8">
        <f>E29+E32+E34+E37</f>
        <v>61231450.169999994</v>
      </c>
      <c r="F28" s="8">
        <f>F29+F32+F34+F37</f>
        <v>31338079.170000002</v>
      </c>
      <c r="G28" s="8">
        <f>G29+G32+G34+G37</f>
        <v>8979004.0899999999</v>
      </c>
      <c r="H28" s="33">
        <f t="shared" si="2"/>
        <v>51.179710888758137</v>
      </c>
      <c r="I28" s="36">
        <f t="shared" si="3"/>
        <v>349.01508960110073</v>
      </c>
    </row>
    <row r="29" spans="1:9" ht="83.25" customHeight="1" x14ac:dyDescent="0.2">
      <c r="A29" s="6" t="s">
        <v>57</v>
      </c>
      <c r="B29" s="7" t="s">
        <v>13</v>
      </c>
      <c r="C29" s="7" t="s">
        <v>58</v>
      </c>
      <c r="D29" s="7" t="s">
        <v>13</v>
      </c>
      <c r="E29" s="8">
        <f>E31+E30</f>
        <v>40332303.119999997</v>
      </c>
      <c r="F29" s="8">
        <f t="shared" ref="F29:G29" si="5">F31+F30</f>
        <v>16419445.68</v>
      </c>
      <c r="G29" s="8">
        <f t="shared" si="5"/>
        <v>250000</v>
      </c>
      <c r="H29" s="33">
        <f t="shared" si="2"/>
        <v>40.710409299333861</v>
      </c>
      <c r="I29" s="36">
        <f t="shared" si="3"/>
        <v>6567.7782719999996</v>
      </c>
    </row>
    <row r="30" spans="1:9" s="25" customFormat="1" ht="55.5" customHeight="1" x14ac:dyDescent="0.2">
      <c r="A30" s="6" t="s">
        <v>446</v>
      </c>
      <c r="B30" s="7" t="s">
        <v>17</v>
      </c>
      <c r="C30" s="7" t="s">
        <v>445</v>
      </c>
      <c r="D30" s="7" t="s">
        <v>18</v>
      </c>
      <c r="E30" s="8">
        <v>0</v>
      </c>
      <c r="F30" s="8">
        <v>0</v>
      </c>
      <c r="G30" s="8">
        <v>250000</v>
      </c>
      <c r="H30" s="33">
        <v>0</v>
      </c>
      <c r="I30" s="36">
        <f t="shared" si="3"/>
        <v>0</v>
      </c>
    </row>
    <row r="31" spans="1:9" ht="84.75" customHeight="1" x14ac:dyDescent="0.2">
      <c r="A31" s="6" t="s">
        <v>59</v>
      </c>
      <c r="B31" s="7" t="s">
        <v>17</v>
      </c>
      <c r="C31" s="7" t="s">
        <v>444</v>
      </c>
      <c r="D31" s="7" t="s">
        <v>60</v>
      </c>
      <c r="E31" s="8">
        <v>40332303.119999997</v>
      </c>
      <c r="F31" s="8">
        <v>16419445.68</v>
      </c>
      <c r="G31" s="8">
        <v>0</v>
      </c>
      <c r="H31" s="33">
        <f t="shared" si="2"/>
        <v>40.710409299333861</v>
      </c>
      <c r="I31" s="36">
        <v>0</v>
      </c>
    </row>
    <row r="32" spans="1:9" ht="69.75" customHeight="1" x14ac:dyDescent="0.2">
      <c r="A32" s="6" t="s">
        <v>61</v>
      </c>
      <c r="B32" s="7" t="s">
        <v>13</v>
      </c>
      <c r="C32" s="7" t="s">
        <v>62</v>
      </c>
      <c r="D32" s="7" t="s">
        <v>13</v>
      </c>
      <c r="E32" s="8">
        <f>E33</f>
        <v>10858672.609999999</v>
      </c>
      <c r="F32" s="8">
        <f>F33</f>
        <v>7511071.7300000004</v>
      </c>
      <c r="G32" s="8">
        <f>G33</f>
        <v>4486284.24</v>
      </c>
      <c r="H32" s="33">
        <f t="shared" si="2"/>
        <v>69.171177728324565</v>
      </c>
      <c r="I32" s="36">
        <f t="shared" si="3"/>
        <v>167.4230014904272</v>
      </c>
    </row>
    <row r="33" spans="1:10" ht="48.95" customHeight="1" x14ac:dyDescent="0.2">
      <c r="A33" s="6" t="s">
        <v>63</v>
      </c>
      <c r="B33" s="7" t="s">
        <v>17</v>
      </c>
      <c r="C33" s="7" t="s">
        <v>64</v>
      </c>
      <c r="D33" s="7" t="s">
        <v>18</v>
      </c>
      <c r="E33" s="8">
        <v>10858672.609999999</v>
      </c>
      <c r="F33" s="8">
        <v>7511071.7300000004</v>
      </c>
      <c r="G33" s="8">
        <f>4171084.24+315200</f>
        <v>4486284.24</v>
      </c>
      <c r="H33" s="33">
        <f t="shared" si="2"/>
        <v>69.171177728324565</v>
      </c>
      <c r="I33" s="36">
        <f t="shared" si="3"/>
        <v>167.4230014904272</v>
      </c>
    </row>
    <row r="34" spans="1:10" ht="46.5" customHeight="1" x14ac:dyDescent="0.2">
      <c r="A34" s="6" t="s">
        <v>65</v>
      </c>
      <c r="B34" s="7" t="s">
        <v>13</v>
      </c>
      <c r="C34" s="7" t="s">
        <v>66</v>
      </c>
      <c r="D34" s="7" t="s">
        <v>13</v>
      </c>
      <c r="E34" s="8">
        <f>E35+E36</f>
        <v>1996570</v>
      </c>
      <c r="F34" s="8">
        <f>F35+F36</f>
        <v>50000</v>
      </c>
      <c r="G34" s="8">
        <f>G35+G36</f>
        <v>39622.78</v>
      </c>
      <c r="H34" s="33">
        <f t="shared" si="2"/>
        <v>2.5042948656946664</v>
      </c>
      <c r="I34" s="36">
        <f t="shared" si="3"/>
        <v>126.19003512625817</v>
      </c>
    </row>
    <row r="35" spans="1:10" ht="46.5" customHeight="1" x14ac:dyDescent="0.2">
      <c r="A35" s="40" t="s">
        <v>67</v>
      </c>
      <c r="B35" s="7" t="s">
        <v>17</v>
      </c>
      <c r="C35" s="7" t="s">
        <v>68</v>
      </c>
      <c r="D35" s="7" t="s">
        <v>18</v>
      </c>
      <c r="E35" s="8">
        <v>1946570</v>
      </c>
      <c r="F35" s="8">
        <v>0</v>
      </c>
      <c r="G35" s="8">
        <v>0</v>
      </c>
      <c r="H35" s="33">
        <f t="shared" si="2"/>
        <v>0</v>
      </c>
      <c r="I35" s="36">
        <v>0</v>
      </c>
    </row>
    <row r="36" spans="1:10" ht="30" customHeight="1" x14ac:dyDescent="0.2">
      <c r="A36" s="41"/>
      <c r="B36" s="7" t="s">
        <v>17</v>
      </c>
      <c r="C36" s="7" t="s">
        <v>68</v>
      </c>
      <c r="D36" s="7" t="s">
        <v>37</v>
      </c>
      <c r="E36" s="8">
        <v>50000</v>
      </c>
      <c r="F36" s="8">
        <v>50000</v>
      </c>
      <c r="G36" s="8">
        <v>39622.78</v>
      </c>
      <c r="H36" s="33">
        <f t="shared" si="2"/>
        <v>100</v>
      </c>
      <c r="I36" s="36">
        <f t="shared" si="3"/>
        <v>126.19003512625817</v>
      </c>
    </row>
    <row r="37" spans="1:10" ht="56.25" customHeight="1" x14ac:dyDescent="0.2">
      <c r="A37" s="6" t="s">
        <v>43</v>
      </c>
      <c r="B37" s="7" t="s">
        <v>13</v>
      </c>
      <c r="C37" s="7" t="s">
        <v>69</v>
      </c>
      <c r="D37" s="7" t="s">
        <v>13</v>
      </c>
      <c r="E37" s="8">
        <f>E38+E39</f>
        <v>8043904.4399999995</v>
      </c>
      <c r="F37" s="8">
        <f>F38+F39</f>
        <v>7357561.7599999998</v>
      </c>
      <c r="G37" s="8">
        <f>G38+G39</f>
        <v>4203097.07</v>
      </c>
      <c r="H37" s="33">
        <f t="shared" si="2"/>
        <v>91.4675430927919</v>
      </c>
      <c r="I37" s="36">
        <f t="shared" si="3"/>
        <v>175.05095974383477</v>
      </c>
    </row>
    <row r="38" spans="1:10" ht="83.25" customHeight="1" x14ac:dyDescent="0.2">
      <c r="A38" s="6" t="s">
        <v>70</v>
      </c>
      <c r="B38" s="7" t="s">
        <v>17</v>
      </c>
      <c r="C38" s="7" t="s">
        <v>71</v>
      </c>
      <c r="D38" s="7" t="s">
        <v>18</v>
      </c>
      <c r="E38" s="8">
        <v>2900000</v>
      </c>
      <c r="F38" s="8">
        <v>2253414.92</v>
      </c>
      <c r="G38" s="8">
        <v>2120790.39</v>
      </c>
      <c r="H38" s="33">
        <f t="shared" si="2"/>
        <v>77.70396275862069</v>
      </c>
      <c r="I38" s="36">
        <f t="shared" si="3"/>
        <v>106.25354257664283</v>
      </c>
    </row>
    <row r="39" spans="1:10" ht="50.25" customHeight="1" x14ac:dyDescent="0.2">
      <c r="A39" s="6" t="s">
        <v>72</v>
      </c>
      <c r="B39" s="7" t="s">
        <v>17</v>
      </c>
      <c r="C39" s="7" t="s">
        <v>378</v>
      </c>
      <c r="D39" s="7" t="s">
        <v>18</v>
      </c>
      <c r="E39" s="8">
        <f>5060711.72+83192.72</f>
        <v>5143904.4399999995</v>
      </c>
      <c r="F39" s="8">
        <f>5021030.95+83115.89</f>
        <v>5104146.84</v>
      </c>
      <c r="G39" s="8">
        <v>2082306.68</v>
      </c>
      <c r="H39" s="33">
        <f t="shared" si="2"/>
        <v>99.227092951205762</v>
      </c>
      <c r="I39" s="36">
        <f t="shared" si="3"/>
        <v>245.11984180927664</v>
      </c>
    </row>
    <row r="40" spans="1:10" ht="54" customHeight="1" x14ac:dyDescent="0.2">
      <c r="A40" s="3" t="s">
        <v>73</v>
      </c>
      <c r="B40" s="4" t="s">
        <v>13</v>
      </c>
      <c r="C40" s="4" t="s">
        <v>74</v>
      </c>
      <c r="D40" s="4" t="s">
        <v>13</v>
      </c>
      <c r="E40" s="5">
        <f>E41+E49+E52</f>
        <v>786818828.07000005</v>
      </c>
      <c r="F40" s="5">
        <f>F41+F49+F52</f>
        <v>507538199.14000005</v>
      </c>
      <c r="G40" s="5">
        <f>G41+G49+G52</f>
        <v>406335695.63999999</v>
      </c>
      <c r="H40" s="33">
        <f t="shared" si="2"/>
        <v>64.50509075703593</v>
      </c>
      <c r="I40" s="36">
        <f t="shared" si="3"/>
        <v>124.90613169994845</v>
      </c>
    </row>
    <row r="41" spans="1:10" ht="39.75" customHeight="1" x14ac:dyDescent="0.2">
      <c r="A41" s="6" t="s">
        <v>75</v>
      </c>
      <c r="B41" s="7" t="s">
        <v>13</v>
      </c>
      <c r="C41" s="7" t="s">
        <v>76</v>
      </c>
      <c r="D41" s="7" t="s">
        <v>13</v>
      </c>
      <c r="E41" s="8">
        <f>E42+E44+E47</f>
        <v>6620453.2000000002</v>
      </c>
      <c r="F41" s="8">
        <f>F42+F44+F47</f>
        <v>3398431.59</v>
      </c>
      <c r="G41" s="8">
        <f>G42+G44+G47</f>
        <v>2789937.05</v>
      </c>
      <c r="H41" s="33">
        <f t="shared" si="2"/>
        <v>51.332310452704355</v>
      </c>
      <c r="I41" s="36">
        <f t="shared" si="3"/>
        <v>121.81033224387625</v>
      </c>
    </row>
    <row r="42" spans="1:10" ht="32.25" customHeight="1" x14ac:dyDescent="0.2">
      <c r="A42" s="6" t="s">
        <v>77</v>
      </c>
      <c r="B42" s="7" t="s">
        <v>13</v>
      </c>
      <c r="C42" s="7" t="s">
        <v>78</v>
      </c>
      <c r="D42" s="7" t="s">
        <v>13</v>
      </c>
      <c r="E42" s="8">
        <f>E43</f>
        <v>4300000</v>
      </c>
      <c r="F42" s="8">
        <f>F43</f>
        <v>1579041.06</v>
      </c>
      <c r="G42" s="8">
        <f>G43</f>
        <v>1633548.05</v>
      </c>
      <c r="H42" s="33">
        <f t="shared" si="2"/>
        <v>36.721885116279068</v>
      </c>
      <c r="I42" s="36">
        <f t="shared" si="3"/>
        <v>96.663275989953277</v>
      </c>
    </row>
    <row r="43" spans="1:10" ht="102.75" customHeight="1" x14ac:dyDescent="0.2">
      <c r="A43" s="6" t="s">
        <v>79</v>
      </c>
      <c r="B43" s="7" t="s">
        <v>80</v>
      </c>
      <c r="C43" s="7" t="s">
        <v>81</v>
      </c>
      <c r="D43" s="7" t="s">
        <v>82</v>
      </c>
      <c r="E43" s="8">
        <v>4300000</v>
      </c>
      <c r="F43" s="8">
        <v>1579041.06</v>
      </c>
      <c r="G43" s="8">
        <v>1633548.05</v>
      </c>
      <c r="H43" s="33">
        <f t="shared" si="2"/>
        <v>36.721885116279068</v>
      </c>
      <c r="I43" s="36">
        <f t="shared" si="3"/>
        <v>96.663275989953277</v>
      </c>
    </row>
    <row r="44" spans="1:10" ht="43.5" customHeight="1" x14ac:dyDescent="0.2">
      <c r="A44" s="10" t="s">
        <v>379</v>
      </c>
      <c r="B44" s="11" t="s">
        <v>80</v>
      </c>
      <c r="C44" s="12" t="s">
        <v>381</v>
      </c>
      <c r="D44" s="13" t="s">
        <v>13</v>
      </c>
      <c r="E44" s="8">
        <f>E45+E46</f>
        <v>0</v>
      </c>
      <c r="F44" s="8">
        <f t="shared" ref="F44:G44" si="6">F45+F46</f>
        <v>0</v>
      </c>
      <c r="G44" s="8">
        <f t="shared" si="6"/>
        <v>1156389</v>
      </c>
      <c r="H44" s="33">
        <v>0</v>
      </c>
      <c r="I44" s="36">
        <f t="shared" si="3"/>
        <v>0</v>
      </c>
    </row>
    <row r="45" spans="1:10" ht="43.5" customHeight="1" x14ac:dyDescent="0.2">
      <c r="A45" s="49" t="s">
        <v>380</v>
      </c>
      <c r="B45" s="14" t="s">
        <v>80</v>
      </c>
      <c r="C45" s="15" t="s">
        <v>382</v>
      </c>
      <c r="D45" s="12" t="s">
        <v>37</v>
      </c>
      <c r="E45" s="8">
        <v>0</v>
      </c>
      <c r="F45" s="8">
        <v>0</v>
      </c>
      <c r="G45" s="8">
        <v>1156389</v>
      </c>
      <c r="H45" s="33">
        <v>0</v>
      </c>
      <c r="I45" s="36">
        <f t="shared" si="3"/>
        <v>0</v>
      </c>
    </row>
    <row r="46" spans="1:10" ht="47.25" customHeight="1" x14ac:dyDescent="0.2">
      <c r="A46" s="50"/>
      <c r="B46" s="14" t="s">
        <v>80</v>
      </c>
      <c r="C46" s="15" t="s">
        <v>383</v>
      </c>
      <c r="D46" s="12" t="s">
        <v>37</v>
      </c>
      <c r="E46" s="8">
        <v>0</v>
      </c>
      <c r="F46" s="8">
        <v>0</v>
      </c>
      <c r="G46" s="8">
        <v>0</v>
      </c>
      <c r="H46" s="33">
        <v>0</v>
      </c>
      <c r="I46" s="36">
        <v>0</v>
      </c>
      <c r="J46" s="29"/>
    </row>
    <row r="47" spans="1:10" ht="42.75" customHeight="1" x14ac:dyDescent="0.2">
      <c r="A47" s="6" t="s">
        <v>83</v>
      </c>
      <c r="B47" s="7" t="s">
        <v>13</v>
      </c>
      <c r="C47" s="7" t="s">
        <v>84</v>
      </c>
      <c r="D47" s="7" t="s">
        <v>13</v>
      </c>
      <c r="E47" s="8">
        <f>E48</f>
        <v>2320453.2000000002</v>
      </c>
      <c r="F47" s="8">
        <f>F48</f>
        <v>1819390.53</v>
      </c>
      <c r="G47" s="8">
        <f>G48</f>
        <v>0</v>
      </c>
      <c r="H47" s="33">
        <f t="shared" si="2"/>
        <v>78.406689262252726</v>
      </c>
      <c r="I47" s="36">
        <v>0</v>
      </c>
    </row>
    <row r="48" spans="1:10" ht="89.25" customHeight="1" x14ac:dyDescent="0.2">
      <c r="A48" s="6" t="s">
        <v>85</v>
      </c>
      <c r="B48" s="7" t="s">
        <v>80</v>
      </c>
      <c r="C48" s="7" t="s">
        <v>86</v>
      </c>
      <c r="D48" s="7" t="s">
        <v>37</v>
      </c>
      <c r="E48" s="8">
        <v>2320453.2000000002</v>
      </c>
      <c r="F48" s="8">
        <v>1819390.53</v>
      </c>
      <c r="G48" s="8">
        <v>0</v>
      </c>
      <c r="H48" s="33">
        <f t="shared" si="2"/>
        <v>78.406689262252726</v>
      </c>
      <c r="I48" s="36">
        <v>0</v>
      </c>
    </row>
    <row r="49" spans="1:9" ht="48.95" customHeight="1" x14ac:dyDescent="0.2">
      <c r="A49" s="6" t="s">
        <v>26</v>
      </c>
      <c r="B49" s="7" t="s">
        <v>13</v>
      </c>
      <c r="C49" s="7" t="s">
        <v>87</v>
      </c>
      <c r="D49" s="7" t="s">
        <v>13</v>
      </c>
      <c r="E49" s="8">
        <f t="shared" ref="E49:G50" si="7">E50</f>
        <v>20208032.710000001</v>
      </c>
      <c r="F49" s="8">
        <f t="shared" si="7"/>
        <v>13055859.130000001</v>
      </c>
      <c r="G49" s="8">
        <f t="shared" si="7"/>
        <v>0</v>
      </c>
      <c r="H49" s="33">
        <f t="shared" si="2"/>
        <v>64.607274331752606</v>
      </c>
      <c r="I49" s="36">
        <v>0</v>
      </c>
    </row>
    <row r="50" spans="1:9" ht="52.5" customHeight="1" x14ac:dyDescent="0.2">
      <c r="A50" s="6" t="s">
        <v>88</v>
      </c>
      <c r="B50" s="7" t="s">
        <v>13</v>
      </c>
      <c r="C50" s="7" t="s">
        <v>89</v>
      </c>
      <c r="D50" s="7" t="s">
        <v>13</v>
      </c>
      <c r="E50" s="8">
        <f t="shared" si="7"/>
        <v>20208032.710000001</v>
      </c>
      <c r="F50" s="8">
        <f t="shared" si="7"/>
        <v>13055859.130000001</v>
      </c>
      <c r="G50" s="8">
        <f t="shared" si="7"/>
        <v>0</v>
      </c>
      <c r="H50" s="33">
        <f t="shared" si="2"/>
        <v>64.607274331752606</v>
      </c>
      <c r="I50" s="36">
        <v>0</v>
      </c>
    </row>
    <row r="51" spans="1:9" ht="32.25" customHeight="1" x14ac:dyDescent="0.2">
      <c r="A51" s="6" t="s">
        <v>90</v>
      </c>
      <c r="B51" s="7" t="s">
        <v>80</v>
      </c>
      <c r="C51" s="7" t="s">
        <v>91</v>
      </c>
      <c r="D51" s="7" t="s">
        <v>37</v>
      </c>
      <c r="E51" s="8">
        <v>20208032.710000001</v>
      </c>
      <c r="F51" s="8">
        <v>13055859.130000001</v>
      </c>
      <c r="G51" s="8">
        <v>0</v>
      </c>
      <c r="H51" s="33">
        <f t="shared" si="2"/>
        <v>64.607274331752606</v>
      </c>
      <c r="I51" s="36">
        <v>0</v>
      </c>
    </row>
    <row r="52" spans="1:9" ht="32.25" customHeight="1" x14ac:dyDescent="0.2">
      <c r="A52" s="6" t="s">
        <v>15</v>
      </c>
      <c r="B52" s="7" t="s">
        <v>13</v>
      </c>
      <c r="C52" s="7" t="s">
        <v>92</v>
      </c>
      <c r="D52" s="7" t="s">
        <v>13</v>
      </c>
      <c r="E52" s="8">
        <f>E53+E58+E66+E72</f>
        <v>759990342.16000009</v>
      </c>
      <c r="F52" s="8">
        <f>F53+F58+F66+F72</f>
        <v>491083908.42000002</v>
      </c>
      <c r="G52" s="8">
        <f>G53+G58+G66+G72</f>
        <v>403545758.58999997</v>
      </c>
      <c r="H52" s="33">
        <f t="shared" si="2"/>
        <v>64.617124873491164</v>
      </c>
      <c r="I52" s="36">
        <f t="shared" si="3"/>
        <v>121.6922487640214</v>
      </c>
    </row>
    <row r="53" spans="1:9" ht="56.25" customHeight="1" x14ac:dyDescent="0.2">
      <c r="A53" s="6" t="s">
        <v>93</v>
      </c>
      <c r="B53" s="7" t="s">
        <v>13</v>
      </c>
      <c r="C53" s="7" t="s">
        <v>94</v>
      </c>
      <c r="D53" s="7" t="s">
        <v>13</v>
      </c>
      <c r="E53" s="8">
        <f>E54+E55+E56+E57</f>
        <v>210942635.55000001</v>
      </c>
      <c r="F53" s="8">
        <f>F54+F55+F56+F57</f>
        <v>151197659.54999998</v>
      </c>
      <c r="G53" s="8">
        <f>G54+G55+G56+G57</f>
        <v>149313942.16</v>
      </c>
      <c r="H53" s="33">
        <f t="shared" si="2"/>
        <v>71.677145379252366</v>
      </c>
      <c r="I53" s="36">
        <f t="shared" si="3"/>
        <v>101.26158171350232</v>
      </c>
    </row>
    <row r="54" spans="1:9" ht="57.75" customHeight="1" x14ac:dyDescent="0.2">
      <c r="A54" s="6" t="s">
        <v>95</v>
      </c>
      <c r="B54" s="7" t="s">
        <v>80</v>
      </c>
      <c r="C54" s="7" t="s">
        <v>96</v>
      </c>
      <c r="D54" s="7" t="s">
        <v>37</v>
      </c>
      <c r="E54" s="8">
        <v>90097607.549999997</v>
      </c>
      <c r="F54" s="8">
        <v>56768892.149999999</v>
      </c>
      <c r="G54" s="8">
        <v>62094993.280000001</v>
      </c>
      <c r="H54" s="33">
        <f t="shared" si="2"/>
        <v>63.00821264149095</v>
      </c>
      <c r="I54" s="36">
        <f t="shared" si="3"/>
        <v>91.422656081169961</v>
      </c>
    </row>
    <row r="55" spans="1:9" s="24" customFormat="1" ht="68.25" customHeight="1" x14ac:dyDescent="0.2">
      <c r="A55" s="6" t="s">
        <v>105</v>
      </c>
      <c r="B55" s="7" t="s">
        <v>80</v>
      </c>
      <c r="C55" s="7" t="s">
        <v>408</v>
      </c>
      <c r="D55" s="7">
        <v>610</v>
      </c>
      <c r="E55" s="8">
        <v>110500</v>
      </c>
      <c r="F55" s="8">
        <v>0</v>
      </c>
      <c r="G55" s="8">
        <v>1233981.2</v>
      </c>
      <c r="H55" s="33">
        <f t="shared" si="2"/>
        <v>0</v>
      </c>
      <c r="I55" s="36">
        <f t="shared" si="3"/>
        <v>0</v>
      </c>
    </row>
    <row r="56" spans="1:9" ht="83.25" customHeight="1" x14ac:dyDescent="0.2">
      <c r="A56" s="6" t="s">
        <v>97</v>
      </c>
      <c r="B56" s="7" t="s">
        <v>80</v>
      </c>
      <c r="C56" s="7" t="s">
        <v>98</v>
      </c>
      <c r="D56" s="7" t="s">
        <v>37</v>
      </c>
      <c r="E56" s="8">
        <v>113116978</v>
      </c>
      <c r="F56" s="8">
        <v>90117797.019999996</v>
      </c>
      <c r="G56" s="8">
        <v>81263856.030000001</v>
      </c>
      <c r="H56" s="33">
        <f t="shared" si="2"/>
        <v>79.667790470852225</v>
      </c>
      <c r="I56" s="36">
        <f t="shared" si="3"/>
        <v>110.89530010332196</v>
      </c>
    </row>
    <row r="57" spans="1:9" ht="90.75" customHeight="1" x14ac:dyDescent="0.2">
      <c r="A57" s="6" t="s">
        <v>99</v>
      </c>
      <c r="B57" s="7" t="s">
        <v>80</v>
      </c>
      <c r="C57" s="7" t="s">
        <v>100</v>
      </c>
      <c r="D57" s="7" t="s">
        <v>101</v>
      </c>
      <c r="E57" s="8">
        <v>7617550</v>
      </c>
      <c r="F57" s="8">
        <v>4310970.38</v>
      </c>
      <c r="G57" s="8">
        <v>4721111.6500000004</v>
      </c>
      <c r="H57" s="33">
        <f t="shared" si="2"/>
        <v>56.592610222446851</v>
      </c>
      <c r="I57" s="36">
        <f t="shared" si="3"/>
        <v>91.312612358998109</v>
      </c>
    </row>
    <row r="58" spans="1:9" ht="56.25" customHeight="1" x14ac:dyDescent="0.2">
      <c r="A58" s="6" t="s">
        <v>102</v>
      </c>
      <c r="B58" s="7" t="s">
        <v>13</v>
      </c>
      <c r="C58" s="7" t="s">
        <v>103</v>
      </c>
      <c r="D58" s="7" t="s">
        <v>13</v>
      </c>
      <c r="E58" s="8">
        <f>E59+E60+E61+E62+E63+E64+E65</f>
        <v>490194767.63999999</v>
      </c>
      <c r="F58" s="8">
        <f>F59+F60+F61+F62+F63+F64+F65</f>
        <v>299260827.19999999</v>
      </c>
      <c r="G58" s="8">
        <f>G59+G60+G61+G62+G63+G64+G65</f>
        <v>221181311.71000001</v>
      </c>
      <c r="H58" s="33">
        <f t="shared" si="2"/>
        <v>61.049371995699829</v>
      </c>
      <c r="I58" s="36">
        <f t="shared" si="3"/>
        <v>135.30113592615513</v>
      </c>
    </row>
    <row r="59" spans="1:9" ht="54.75" customHeight="1" x14ac:dyDescent="0.2">
      <c r="A59" s="6" t="s">
        <v>95</v>
      </c>
      <c r="B59" s="7" t="s">
        <v>80</v>
      </c>
      <c r="C59" s="7" t="s">
        <v>104</v>
      </c>
      <c r="D59" s="7" t="s">
        <v>37</v>
      </c>
      <c r="E59" s="8">
        <v>80014975.640000001</v>
      </c>
      <c r="F59" s="8">
        <v>53664111.899999999</v>
      </c>
      <c r="G59" s="8">
        <v>57555520.299999997</v>
      </c>
      <c r="H59" s="33">
        <f t="shared" si="2"/>
        <v>67.067585124868756</v>
      </c>
      <c r="I59" s="36">
        <f t="shared" si="3"/>
        <v>93.238861572762119</v>
      </c>
    </row>
    <row r="60" spans="1:9" ht="69" customHeight="1" x14ac:dyDescent="0.2">
      <c r="A60" s="6" t="s">
        <v>105</v>
      </c>
      <c r="B60" s="7" t="s">
        <v>80</v>
      </c>
      <c r="C60" s="7" t="s">
        <v>106</v>
      </c>
      <c r="D60" s="7" t="s">
        <v>37</v>
      </c>
      <c r="E60" s="8">
        <v>4099600</v>
      </c>
      <c r="F60" s="8">
        <v>3898689.5</v>
      </c>
      <c r="G60" s="8">
        <v>360478.02</v>
      </c>
      <c r="H60" s="33">
        <f t="shared" si="2"/>
        <v>95.099265782027516</v>
      </c>
      <c r="I60" s="36">
        <f t="shared" si="3"/>
        <v>1081.5332097085975</v>
      </c>
    </row>
    <row r="61" spans="1:9" ht="85.5" customHeight="1" x14ac:dyDescent="0.2">
      <c r="A61" s="6" t="s">
        <v>107</v>
      </c>
      <c r="B61" s="7" t="s">
        <v>80</v>
      </c>
      <c r="C61" s="7" t="s">
        <v>108</v>
      </c>
      <c r="D61" s="7" t="s">
        <v>37</v>
      </c>
      <c r="E61" s="8">
        <v>1000000</v>
      </c>
      <c r="F61" s="8">
        <v>525635</v>
      </c>
      <c r="G61" s="8">
        <v>251600</v>
      </c>
      <c r="H61" s="33">
        <f t="shared" si="2"/>
        <v>52.563499999999998</v>
      </c>
      <c r="I61" s="36">
        <f t="shared" si="3"/>
        <v>208.91693163751987</v>
      </c>
    </row>
    <row r="62" spans="1:9" ht="98.25" customHeight="1" x14ac:dyDescent="0.2">
      <c r="A62" s="6" t="s">
        <v>109</v>
      </c>
      <c r="B62" s="7" t="s">
        <v>80</v>
      </c>
      <c r="C62" s="7" t="s">
        <v>110</v>
      </c>
      <c r="D62" s="7" t="s">
        <v>37</v>
      </c>
      <c r="E62" s="8">
        <v>23517000</v>
      </c>
      <c r="F62" s="8">
        <v>22951633.82</v>
      </c>
      <c r="G62" s="8">
        <v>13131584.279999999</v>
      </c>
      <c r="H62" s="33">
        <f t="shared" si="2"/>
        <v>97.595925585746485</v>
      </c>
      <c r="I62" s="36">
        <f t="shared" si="3"/>
        <v>174.78191001642037</v>
      </c>
    </row>
    <row r="63" spans="1:9" ht="84" customHeight="1" x14ac:dyDescent="0.2">
      <c r="A63" s="6" t="s">
        <v>111</v>
      </c>
      <c r="B63" s="7" t="s">
        <v>80</v>
      </c>
      <c r="C63" s="7" t="s">
        <v>112</v>
      </c>
      <c r="D63" s="7" t="s">
        <v>37</v>
      </c>
      <c r="E63" s="8">
        <v>345433942</v>
      </c>
      <c r="F63" s="8">
        <v>197065234.34999999</v>
      </c>
      <c r="G63" s="8">
        <v>130363493.84</v>
      </c>
      <c r="H63" s="33">
        <f t="shared" si="2"/>
        <v>57.048601885798469</v>
      </c>
      <c r="I63" s="36">
        <f t="shared" si="3"/>
        <v>151.16596567430568</v>
      </c>
    </row>
    <row r="64" spans="1:9" ht="69.75" customHeight="1" x14ac:dyDescent="0.2">
      <c r="A64" s="6" t="s">
        <v>113</v>
      </c>
      <c r="B64" s="7" t="s">
        <v>80</v>
      </c>
      <c r="C64" s="7" t="s">
        <v>114</v>
      </c>
      <c r="D64" s="7" t="s">
        <v>37</v>
      </c>
      <c r="E64" s="8">
        <v>12301200</v>
      </c>
      <c r="F64" s="8">
        <v>7650522.6299999999</v>
      </c>
      <c r="G64" s="8">
        <v>6724383.1200000001</v>
      </c>
      <c r="H64" s="33">
        <f t="shared" si="2"/>
        <v>62.193303336259881</v>
      </c>
      <c r="I64" s="36">
        <f t="shared" si="3"/>
        <v>113.77285460201441</v>
      </c>
    </row>
    <row r="65" spans="1:9" ht="132.75" customHeight="1" x14ac:dyDescent="0.2">
      <c r="A65" s="6" t="s">
        <v>115</v>
      </c>
      <c r="B65" s="7" t="s">
        <v>80</v>
      </c>
      <c r="C65" s="7" t="s">
        <v>116</v>
      </c>
      <c r="D65" s="7" t="s">
        <v>37</v>
      </c>
      <c r="E65" s="8">
        <f>20015562+3812488</f>
        <v>23828050</v>
      </c>
      <c r="F65" s="8">
        <f>11344200+2160800</f>
        <v>13505000</v>
      </c>
      <c r="G65" s="8">
        <v>12794252.15</v>
      </c>
      <c r="H65" s="33">
        <f t="shared" si="2"/>
        <v>56.676899704340052</v>
      </c>
      <c r="I65" s="36">
        <f t="shared" si="3"/>
        <v>105.55521215048118</v>
      </c>
    </row>
    <row r="66" spans="1:9" ht="84" customHeight="1" x14ac:dyDescent="0.2">
      <c r="A66" s="6" t="s">
        <v>117</v>
      </c>
      <c r="B66" s="7" t="s">
        <v>13</v>
      </c>
      <c r="C66" s="7" t="s">
        <v>118</v>
      </c>
      <c r="D66" s="7" t="s">
        <v>13</v>
      </c>
      <c r="E66" s="8">
        <f>E67+E68+E69+E70+E71</f>
        <v>30206279.969999999</v>
      </c>
      <c r="F66" s="8">
        <f>F67+F68+F69+F70+F71</f>
        <v>21476168.379999999</v>
      </c>
      <c r="G66" s="8">
        <f>G67+G68+G69+G70+G71</f>
        <v>18396968.829999998</v>
      </c>
      <c r="H66" s="33">
        <f t="shared" si="2"/>
        <v>71.098355710565841</v>
      </c>
      <c r="I66" s="36">
        <f t="shared" si="3"/>
        <v>116.73753746312133</v>
      </c>
    </row>
    <row r="67" spans="1:9" ht="54.75" customHeight="1" x14ac:dyDescent="0.2">
      <c r="A67" s="6" t="s">
        <v>95</v>
      </c>
      <c r="B67" s="7" t="s">
        <v>80</v>
      </c>
      <c r="C67" s="7" t="s">
        <v>119</v>
      </c>
      <c r="D67" s="7" t="s">
        <v>37</v>
      </c>
      <c r="E67" s="8">
        <v>21337414.460000001</v>
      </c>
      <c r="F67" s="8">
        <v>13158393.76</v>
      </c>
      <c r="G67" s="8">
        <v>13313638.84</v>
      </c>
      <c r="H67" s="33">
        <f t="shared" si="2"/>
        <v>61.668173454976319</v>
      </c>
      <c r="I67" s="36">
        <f t="shared" si="3"/>
        <v>98.833939527234463</v>
      </c>
    </row>
    <row r="68" spans="1:9" ht="52.5" customHeight="1" x14ac:dyDescent="0.2">
      <c r="A68" s="6" t="s">
        <v>120</v>
      </c>
      <c r="B68" s="7" t="s">
        <v>80</v>
      </c>
      <c r="C68" s="7" t="s">
        <v>121</v>
      </c>
      <c r="D68" s="7" t="s">
        <v>37</v>
      </c>
      <c r="E68" s="8">
        <v>2288368.91</v>
      </c>
      <c r="F68" s="8">
        <v>2265256.0699999998</v>
      </c>
      <c r="G68" s="8">
        <v>1476815</v>
      </c>
      <c r="H68" s="33">
        <f t="shared" si="2"/>
        <v>98.989986278042892</v>
      </c>
      <c r="I68" s="36">
        <f t="shared" si="3"/>
        <v>153.38793755480543</v>
      </c>
    </row>
    <row r="69" spans="1:9" ht="39" customHeight="1" x14ac:dyDescent="0.2">
      <c r="A69" s="6" t="s">
        <v>122</v>
      </c>
      <c r="B69" s="7" t="s">
        <v>80</v>
      </c>
      <c r="C69" s="7" t="s">
        <v>123</v>
      </c>
      <c r="D69" s="7" t="s">
        <v>37</v>
      </c>
      <c r="E69" s="8">
        <v>910455</v>
      </c>
      <c r="F69" s="8">
        <v>482476.95</v>
      </c>
      <c r="G69" s="8">
        <v>308217.99</v>
      </c>
      <c r="H69" s="33">
        <f t="shared" ref="H69:H132" si="8">F69*100/E69</f>
        <v>52.992948580654726</v>
      </c>
      <c r="I69" s="36">
        <f t="shared" si="3"/>
        <v>156.53756940015086</v>
      </c>
    </row>
    <row r="70" spans="1:9" ht="40.5" customHeight="1" x14ac:dyDescent="0.2">
      <c r="A70" s="40" t="s">
        <v>124</v>
      </c>
      <c r="B70" s="7" t="s">
        <v>80</v>
      </c>
      <c r="C70" s="7" t="s">
        <v>125</v>
      </c>
      <c r="D70" s="7" t="s">
        <v>82</v>
      </c>
      <c r="E70" s="8">
        <v>300000</v>
      </c>
      <c r="F70" s="8">
        <v>200000</v>
      </c>
      <c r="G70" s="8">
        <v>152400</v>
      </c>
      <c r="H70" s="33">
        <f t="shared" si="8"/>
        <v>66.666666666666671</v>
      </c>
      <c r="I70" s="36">
        <f t="shared" si="3"/>
        <v>131.23359580052494</v>
      </c>
    </row>
    <row r="71" spans="1:9" ht="36" customHeight="1" x14ac:dyDescent="0.2">
      <c r="A71" s="41"/>
      <c r="B71" s="7" t="s">
        <v>80</v>
      </c>
      <c r="C71" s="7" t="s">
        <v>125</v>
      </c>
      <c r="D71" s="7" t="s">
        <v>37</v>
      </c>
      <c r="E71" s="8">
        <v>5370041.5999999996</v>
      </c>
      <c r="F71" s="8">
        <v>5370041.5999999996</v>
      </c>
      <c r="G71" s="8">
        <v>3145897</v>
      </c>
      <c r="H71" s="33">
        <f t="shared" si="8"/>
        <v>100</v>
      </c>
      <c r="I71" s="36">
        <f t="shared" ref="I71:I134" si="9">F71/G71*100</f>
        <v>170.69985444532989</v>
      </c>
    </row>
    <row r="72" spans="1:9" ht="49.5" customHeight="1" x14ac:dyDescent="0.2">
      <c r="A72" s="6" t="s">
        <v>43</v>
      </c>
      <c r="B72" s="7" t="s">
        <v>13</v>
      </c>
      <c r="C72" s="7" t="s">
        <v>126</v>
      </c>
      <c r="D72" s="7" t="s">
        <v>13</v>
      </c>
      <c r="E72" s="8">
        <f>E73+E74+E75</f>
        <v>28646659</v>
      </c>
      <c r="F72" s="8">
        <f>F73+F74+F75</f>
        <v>19149253.289999999</v>
      </c>
      <c r="G72" s="8">
        <f>G73+G74+G75</f>
        <v>14653535.889999999</v>
      </c>
      <c r="H72" s="33">
        <f t="shared" si="8"/>
        <v>66.846375662865256</v>
      </c>
      <c r="I72" s="36">
        <f t="shared" si="9"/>
        <v>130.68008591065049</v>
      </c>
    </row>
    <row r="73" spans="1:9" ht="33.75" customHeight="1" x14ac:dyDescent="0.2">
      <c r="A73" s="40" t="s">
        <v>127</v>
      </c>
      <c r="B73" s="7" t="s">
        <v>80</v>
      </c>
      <c r="C73" s="7" t="s">
        <v>128</v>
      </c>
      <c r="D73" s="7" t="s">
        <v>129</v>
      </c>
      <c r="E73" s="8">
        <v>27354159</v>
      </c>
      <c r="F73" s="8">
        <v>18429429.579999998</v>
      </c>
      <c r="G73" s="8">
        <v>13849794.699999999</v>
      </c>
      <c r="H73" s="33">
        <f t="shared" si="8"/>
        <v>67.373409579142972</v>
      </c>
      <c r="I73" s="36">
        <f t="shared" si="9"/>
        <v>133.06644595966466</v>
      </c>
    </row>
    <row r="74" spans="1:9" ht="36" customHeight="1" x14ac:dyDescent="0.2">
      <c r="A74" s="43"/>
      <c r="B74" s="7" t="s">
        <v>80</v>
      </c>
      <c r="C74" s="7" t="s">
        <v>128</v>
      </c>
      <c r="D74" s="7" t="s">
        <v>18</v>
      </c>
      <c r="E74" s="8">
        <v>1290000</v>
      </c>
      <c r="F74" s="8">
        <v>719447.11</v>
      </c>
      <c r="G74" s="8">
        <v>803372.19</v>
      </c>
      <c r="H74" s="33">
        <f t="shared" si="8"/>
        <v>55.771093798449613</v>
      </c>
      <c r="I74" s="36">
        <f t="shared" si="9"/>
        <v>89.55339990048698</v>
      </c>
    </row>
    <row r="75" spans="1:9" ht="40.5" customHeight="1" x14ac:dyDescent="0.2">
      <c r="A75" s="41"/>
      <c r="B75" s="7" t="s">
        <v>80</v>
      </c>
      <c r="C75" s="7" t="s">
        <v>128</v>
      </c>
      <c r="D75" s="7" t="s">
        <v>130</v>
      </c>
      <c r="E75" s="8">
        <v>2500</v>
      </c>
      <c r="F75" s="8">
        <v>376.6</v>
      </c>
      <c r="G75" s="8">
        <v>369</v>
      </c>
      <c r="H75" s="33">
        <f t="shared" si="8"/>
        <v>15.064</v>
      </c>
      <c r="I75" s="36">
        <f t="shared" si="9"/>
        <v>102.05962059620597</v>
      </c>
    </row>
    <row r="76" spans="1:9" ht="60.75" customHeight="1" x14ac:dyDescent="0.2">
      <c r="A76" s="3" t="s">
        <v>131</v>
      </c>
      <c r="B76" s="4" t="s">
        <v>13</v>
      </c>
      <c r="C76" s="4" t="s">
        <v>132</v>
      </c>
      <c r="D76" s="4" t="s">
        <v>13</v>
      </c>
      <c r="E76" s="5">
        <f>E77+E80</f>
        <v>145845386.36000001</v>
      </c>
      <c r="F76" s="5">
        <f>F77+F80</f>
        <v>104430684.59999999</v>
      </c>
      <c r="G76" s="5">
        <f>G77+G80</f>
        <v>73259096.289999992</v>
      </c>
      <c r="H76" s="33">
        <f t="shared" si="8"/>
        <v>71.603694300090297</v>
      </c>
      <c r="I76" s="36">
        <f t="shared" si="9"/>
        <v>142.54978547183498</v>
      </c>
    </row>
    <row r="77" spans="1:9" ht="42" customHeight="1" x14ac:dyDescent="0.2">
      <c r="A77" s="6" t="s">
        <v>75</v>
      </c>
      <c r="B77" s="7" t="s">
        <v>13</v>
      </c>
      <c r="C77" s="7" t="s">
        <v>133</v>
      </c>
      <c r="D77" s="7" t="s">
        <v>13</v>
      </c>
      <c r="E77" s="8">
        <f t="shared" ref="E77:G78" si="10">E78</f>
        <v>440000</v>
      </c>
      <c r="F77" s="8">
        <f t="shared" si="10"/>
        <v>350000</v>
      </c>
      <c r="G77" s="8">
        <f t="shared" si="10"/>
        <v>180000</v>
      </c>
      <c r="H77" s="33">
        <f t="shared" si="8"/>
        <v>79.545454545454547</v>
      </c>
      <c r="I77" s="36">
        <f t="shared" si="9"/>
        <v>194.44444444444443</v>
      </c>
    </row>
    <row r="78" spans="1:9" ht="32.25" customHeight="1" x14ac:dyDescent="0.2">
      <c r="A78" s="6" t="s">
        <v>77</v>
      </c>
      <c r="B78" s="7" t="s">
        <v>13</v>
      </c>
      <c r="C78" s="7" t="s">
        <v>134</v>
      </c>
      <c r="D78" s="7" t="s">
        <v>13</v>
      </c>
      <c r="E78" s="8">
        <f t="shared" si="10"/>
        <v>440000</v>
      </c>
      <c r="F78" s="8">
        <f t="shared" si="10"/>
        <v>350000</v>
      </c>
      <c r="G78" s="8">
        <f t="shared" si="10"/>
        <v>180000</v>
      </c>
      <c r="H78" s="33">
        <f t="shared" si="8"/>
        <v>79.545454545454547</v>
      </c>
      <c r="I78" s="36">
        <f t="shared" si="9"/>
        <v>194.44444444444443</v>
      </c>
    </row>
    <row r="79" spans="1:9" ht="102.75" customHeight="1" x14ac:dyDescent="0.2">
      <c r="A79" s="6" t="s">
        <v>79</v>
      </c>
      <c r="B79" s="7" t="s">
        <v>135</v>
      </c>
      <c r="C79" s="7" t="s">
        <v>136</v>
      </c>
      <c r="D79" s="7" t="s">
        <v>82</v>
      </c>
      <c r="E79" s="8">
        <v>440000</v>
      </c>
      <c r="F79" s="8">
        <v>350000</v>
      </c>
      <c r="G79" s="8">
        <v>180000</v>
      </c>
      <c r="H79" s="33">
        <f t="shared" si="8"/>
        <v>79.545454545454547</v>
      </c>
      <c r="I79" s="36">
        <f t="shared" si="9"/>
        <v>194.44444444444443</v>
      </c>
    </row>
    <row r="80" spans="1:9" ht="32.25" customHeight="1" x14ac:dyDescent="0.2">
      <c r="A80" s="6" t="s">
        <v>15</v>
      </c>
      <c r="B80" s="7" t="s">
        <v>13</v>
      </c>
      <c r="C80" s="7" t="s">
        <v>137</v>
      </c>
      <c r="D80" s="7" t="s">
        <v>13</v>
      </c>
      <c r="E80" s="8">
        <f>E81+E85+E90+E98</f>
        <v>145405386.36000001</v>
      </c>
      <c r="F80" s="8">
        <f>F81+F85+F90+F98</f>
        <v>104080684.59999999</v>
      </c>
      <c r="G80" s="8">
        <f>G81+G85+G90+G98</f>
        <v>73079096.289999992</v>
      </c>
      <c r="H80" s="33">
        <f t="shared" si="8"/>
        <v>71.579662353300449</v>
      </c>
      <c r="I80" s="36">
        <f t="shared" si="9"/>
        <v>142.42196453412112</v>
      </c>
    </row>
    <row r="81" spans="1:9" ht="55.5" customHeight="1" x14ac:dyDescent="0.2">
      <c r="A81" s="6" t="s">
        <v>138</v>
      </c>
      <c r="B81" s="7" t="s">
        <v>13</v>
      </c>
      <c r="C81" s="7" t="s">
        <v>139</v>
      </c>
      <c r="D81" s="7" t="s">
        <v>13</v>
      </c>
      <c r="E81" s="8">
        <f>E82+E83+E84</f>
        <v>77591985</v>
      </c>
      <c r="F81" s="8">
        <f>F82+F83+F84</f>
        <v>57084240.990000002</v>
      </c>
      <c r="G81" s="8">
        <f>G82+G83+G84</f>
        <v>50044961.909999996</v>
      </c>
      <c r="H81" s="33">
        <f t="shared" si="8"/>
        <v>73.569764957037762</v>
      </c>
      <c r="I81" s="36">
        <f t="shared" si="9"/>
        <v>114.06590955680878</v>
      </c>
    </row>
    <row r="82" spans="1:9" ht="54.75" customHeight="1" x14ac:dyDescent="0.2">
      <c r="A82" s="6" t="s">
        <v>95</v>
      </c>
      <c r="B82" s="7" t="s">
        <v>135</v>
      </c>
      <c r="C82" s="7" t="s">
        <v>140</v>
      </c>
      <c r="D82" s="7" t="s">
        <v>37</v>
      </c>
      <c r="E82" s="8">
        <f>26868079+33314358</f>
        <v>60182437</v>
      </c>
      <c r="F82" s="8">
        <f>20480708.36+23344748.92</f>
        <v>43825457.280000001</v>
      </c>
      <c r="G82" s="8">
        <v>38655346.189999998</v>
      </c>
      <c r="H82" s="33">
        <f t="shared" si="8"/>
        <v>72.821008029302632</v>
      </c>
      <c r="I82" s="36">
        <f t="shared" si="9"/>
        <v>113.37489273692624</v>
      </c>
    </row>
    <row r="83" spans="1:9" ht="67.5" customHeight="1" x14ac:dyDescent="0.2">
      <c r="A83" s="6" t="s">
        <v>105</v>
      </c>
      <c r="B83" s="7" t="s">
        <v>135</v>
      </c>
      <c r="C83" s="7" t="s">
        <v>141</v>
      </c>
      <c r="D83" s="7" t="s">
        <v>37</v>
      </c>
      <c r="E83" s="8">
        <v>911840</v>
      </c>
      <c r="F83" s="8">
        <v>744185.7</v>
      </c>
      <c r="G83" s="8">
        <v>889075.9</v>
      </c>
      <c r="H83" s="33">
        <f t="shared" si="8"/>
        <v>81.613627390770304</v>
      </c>
      <c r="I83" s="36">
        <f t="shared" si="9"/>
        <v>83.703281125942112</v>
      </c>
    </row>
    <row r="84" spans="1:9" ht="57.75" customHeight="1" x14ac:dyDescent="0.2">
      <c r="A84" s="6" t="s">
        <v>142</v>
      </c>
      <c r="B84" s="7" t="s">
        <v>135</v>
      </c>
      <c r="C84" s="7" t="s">
        <v>143</v>
      </c>
      <c r="D84" s="7" t="s">
        <v>37</v>
      </c>
      <c r="E84" s="8">
        <v>16497708</v>
      </c>
      <c r="F84" s="8">
        <v>12514598.01</v>
      </c>
      <c r="G84" s="8">
        <v>10500539.82</v>
      </c>
      <c r="H84" s="33">
        <f t="shared" si="8"/>
        <v>75.856585714815651</v>
      </c>
      <c r="I84" s="36">
        <f t="shared" si="9"/>
        <v>119.18052047347028</v>
      </c>
    </row>
    <row r="85" spans="1:9" ht="54.75" customHeight="1" x14ac:dyDescent="0.2">
      <c r="A85" s="6" t="s">
        <v>144</v>
      </c>
      <c r="B85" s="7" t="s">
        <v>13</v>
      </c>
      <c r="C85" s="7" t="s">
        <v>145</v>
      </c>
      <c r="D85" s="7" t="s">
        <v>13</v>
      </c>
      <c r="E85" s="8">
        <f>E86+E87+E88+E89</f>
        <v>33304109.359999999</v>
      </c>
      <c r="F85" s="8">
        <f>F86+F87+F88+F89</f>
        <v>22652353.549999997</v>
      </c>
      <c r="G85" s="8">
        <f>G86+G87+G88+G89</f>
        <v>1320562.05</v>
      </c>
      <c r="H85" s="33">
        <f t="shared" si="8"/>
        <v>68.016692189963422</v>
      </c>
      <c r="I85" s="36">
        <f t="shared" si="9"/>
        <v>1715.3569989384441</v>
      </c>
    </row>
    <row r="86" spans="1:9" ht="114" customHeight="1" x14ac:dyDescent="0.2">
      <c r="A86" s="6" t="s">
        <v>146</v>
      </c>
      <c r="B86" s="7" t="s">
        <v>135</v>
      </c>
      <c r="C86" s="7" t="s">
        <v>147</v>
      </c>
      <c r="D86" s="7" t="s">
        <v>37</v>
      </c>
      <c r="E86" s="8">
        <v>28083902.289999999</v>
      </c>
      <c r="F86" s="8">
        <f>16931125.33+501021.15</f>
        <v>17432146.479999997</v>
      </c>
      <c r="G86" s="8">
        <v>0</v>
      </c>
      <c r="H86" s="33">
        <f t="shared" si="8"/>
        <v>62.071667605136078</v>
      </c>
      <c r="I86" s="36">
        <v>0</v>
      </c>
    </row>
    <row r="87" spans="1:9" ht="41.25" customHeight="1" x14ac:dyDescent="0.2">
      <c r="A87" s="6" t="s">
        <v>148</v>
      </c>
      <c r="B87" s="7" t="s">
        <v>135</v>
      </c>
      <c r="C87" s="7" t="s">
        <v>149</v>
      </c>
      <c r="D87" s="7" t="s">
        <v>37</v>
      </c>
      <c r="E87" s="8">
        <v>5050505.05</v>
      </c>
      <c r="F87" s="8">
        <v>5050505.05</v>
      </c>
      <c r="G87" s="8">
        <v>0</v>
      </c>
      <c r="H87" s="33">
        <f t="shared" si="8"/>
        <v>100</v>
      </c>
      <c r="I87" s="36">
        <v>0</v>
      </c>
    </row>
    <row r="88" spans="1:9" ht="66.75" customHeight="1" x14ac:dyDescent="0.2">
      <c r="A88" s="6" t="s">
        <v>150</v>
      </c>
      <c r="B88" s="7">
        <v>12</v>
      </c>
      <c r="C88" s="7" t="s">
        <v>384</v>
      </c>
      <c r="D88" s="7" t="s">
        <v>37</v>
      </c>
      <c r="E88" s="8">
        <f>168005+1697.02</f>
        <v>169702.02</v>
      </c>
      <c r="F88" s="8">
        <v>169702.02</v>
      </c>
      <c r="G88" s="8">
        <f>168005+5196.03</f>
        <v>173201.03</v>
      </c>
      <c r="H88" s="33">
        <f t="shared" si="8"/>
        <v>100</v>
      </c>
      <c r="I88" s="36">
        <f t="shared" si="9"/>
        <v>97.979798388034993</v>
      </c>
    </row>
    <row r="89" spans="1:9" ht="66.75" customHeight="1" x14ac:dyDescent="0.2">
      <c r="A89" s="6" t="s">
        <v>385</v>
      </c>
      <c r="B89" s="7" t="s">
        <v>135</v>
      </c>
      <c r="C89" s="7" t="s">
        <v>386</v>
      </c>
      <c r="D89" s="7" t="s">
        <v>37</v>
      </c>
      <c r="E89" s="8">
        <v>0</v>
      </c>
      <c r="F89" s="8">
        <v>0</v>
      </c>
      <c r="G89" s="8">
        <v>1147361.02</v>
      </c>
      <c r="H89" s="33">
        <v>0</v>
      </c>
      <c r="I89" s="36">
        <f t="shared" si="9"/>
        <v>0</v>
      </c>
    </row>
    <row r="90" spans="1:9" ht="66" customHeight="1" x14ac:dyDescent="0.2">
      <c r="A90" s="6" t="s">
        <v>151</v>
      </c>
      <c r="B90" s="7" t="s">
        <v>13</v>
      </c>
      <c r="C90" s="7" t="s">
        <v>152</v>
      </c>
      <c r="D90" s="7" t="s">
        <v>13</v>
      </c>
      <c r="E90" s="8">
        <f>E91+E92+E93+E94+E95+E96+E97</f>
        <v>650000</v>
      </c>
      <c r="F90" s="8">
        <f t="shared" ref="F90:G90" si="11">F91+F92+F93+F94+F95+F96+F97</f>
        <v>454161.43999999994</v>
      </c>
      <c r="G90" s="8">
        <f t="shared" si="11"/>
        <v>2538152.25</v>
      </c>
      <c r="H90" s="33">
        <f t="shared" si="8"/>
        <v>69.870990769230758</v>
      </c>
      <c r="I90" s="36">
        <f t="shared" si="9"/>
        <v>17.893388389132291</v>
      </c>
    </row>
    <row r="91" spans="1:9" ht="32.25" customHeight="1" x14ac:dyDescent="0.2">
      <c r="A91" s="40" t="s">
        <v>153</v>
      </c>
      <c r="B91" s="7" t="s">
        <v>135</v>
      </c>
      <c r="C91" s="7" t="s">
        <v>154</v>
      </c>
      <c r="D91" s="7" t="s">
        <v>129</v>
      </c>
      <c r="E91" s="8">
        <v>60000</v>
      </c>
      <c r="F91" s="8">
        <v>32643.5</v>
      </c>
      <c r="G91" s="8">
        <v>2835.2</v>
      </c>
      <c r="H91" s="33">
        <f t="shared" si="8"/>
        <v>54.405833333333334</v>
      </c>
      <c r="I91" s="36">
        <f t="shared" si="9"/>
        <v>1151.3649830699774</v>
      </c>
    </row>
    <row r="92" spans="1:9" ht="32.25" customHeight="1" x14ac:dyDescent="0.2">
      <c r="A92" s="41"/>
      <c r="B92" s="7" t="s">
        <v>135</v>
      </c>
      <c r="C92" s="7" t="s">
        <v>154</v>
      </c>
      <c r="D92" s="7" t="s">
        <v>18</v>
      </c>
      <c r="E92" s="8">
        <v>190000</v>
      </c>
      <c r="F92" s="8">
        <v>113005</v>
      </c>
      <c r="G92" s="8">
        <v>138349.20000000001</v>
      </c>
      <c r="H92" s="33">
        <f t="shared" si="8"/>
        <v>59.476315789473681</v>
      </c>
      <c r="I92" s="36">
        <f t="shared" si="9"/>
        <v>81.680992734327333</v>
      </c>
    </row>
    <row r="93" spans="1:9" ht="32.25" customHeight="1" x14ac:dyDescent="0.2">
      <c r="A93" s="40" t="s">
        <v>155</v>
      </c>
      <c r="B93" s="7" t="s">
        <v>135</v>
      </c>
      <c r="C93" s="7" t="s">
        <v>156</v>
      </c>
      <c r="D93" s="7" t="s">
        <v>129</v>
      </c>
      <c r="E93" s="8">
        <v>60000</v>
      </c>
      <c r="F93" s="8">
        <v>43912.4</v>
      </c>
      <c r="G93" s="8">
        <f>29275.2+25823.9</f>
        <v>55099.100000000006</v>
      </c>
      <c r="H93" s="33">
        <f t="shared" si="8"/>
        <v>73.187333333333328</v>
      </c>
      <c r="I93" s="36">
        <f t="shared" si="9"/>
        <v>79.697127539288289</v>
      </c>
    </row>
    <row r="94" spans="1:9" ht="32.25" customHeight="1" x14ac:dyDescent="0.2">
      <c r="A94" s="41"/>
      <c r="B94" s="7" t="s">
        <v>135</v>
      </c>
      <c r="C94" s="7" t="s">
        <v>156</v>
      </c>
      <c r="D94" s="7" t="s">
        <v>18</v>
      </c>
      <c r="E94" s="8">
        <v>340000</v>
      </c>
      <c r="F94" s="8">
        <v>264600.53999999998</v>
      </c>
      <c r="G94" s="8">
        <v>243454.29</v>
      </c>
      <c r="H94" s="33">
        <f t="shared" si="8"/>
        <v>77.823688235294114</v>
      </c>
      <c r="I94" s="36">
        <f t="shared" si="9"/>
        <v>108.68592210882788</v>
      </c>
    </row>
    <row r="95" spans="1:9" s="28" customFormat="1" ht="28.5" customHeight="1" x14ac:dyDescent="0.2">
      <c r="A95" s="53" t="s">
        <v>447</v>
      </c>
      <c r="B95" s="37" t="s">
        <v>135</v>
      </c>
      <c r="C95" s="37" t="s">
        <v>448</v>
      </c>
      <c r="D95" s="37" t="s">
        <v>18</v>
      </c>
      <c r="E95" s="8">
        <v>0</v>
      </c>
      <c r="F95" s="8">
        <v>0</v>
      </c>
      <c r="G95" s="8">
        <v>1071030.57</v>
      </c>
      <c r="H95" s="33">
        <v>0</v>
      </c>
      <c r="I95" s="36">
        <f t="shared" si="9"/>
        <v>0</v>
      </c>
    </row>
    <row r="96" spans="1:9" s="28" customFormat="1" ht="28.5" customHeight="1" x14ac:dyDescent="0.2">
      <c r="A96" s="54"/>
      <c r="B96" s="38"/>
      <c r="C96" s="38"/>
      <c r="D96" s="38"/>
      <c r="E96" s="8">
        <v>0</v>
      </c>
      <c r="F96" s="8">
        <v>0</v>
      </c>
      <c r="G96" s="8">
        <v>996562.37</v>
      </c>
      <c r="H96" s="33">
        <v>0</v>
      </c>
      <c r="I96" s="36">
        <f t="shared" si="9"/>
        <v>0</v>
      </c>
    </row>
    <row r="97" spans="1:10" s="28" customFormat="1" ht="26.25" customHeight="1" x14ac:dyDescent="0.2">
      <c r="A97" s="55"/>
      <c r="B97" s="39"/>
      <c r="C97" s="39"/>
      <c r="D97" s="39"/>
      <c r="E97" s="8">
        <v>0</v>
      </c>
      <c r="F97" s="8">
        <v>0</v>
      </c>
      <c r="G97" s="8">
        <v>30821.52</v>
      </c>
      <c r="H97" s="33">
        <v>0</v>
      </c>
      <c r="I97" s="36">
        <f t="shared" si="9"/>
        <v>0</v>
      </c>
    </row>
    <row r="98" spans="1:10" ht="50.25" customHeight="1" x14ac:dyDescent="0.2">
      <c r="A98" s="6" t="s">
        <v>43</v>
      </c>
      <c r="B98" s="7" t="s">
        <v>13</v>
      </c>
      <c r="C98" s="7" t="s">
        <v>157</v>
      </c>
      <c r="D98" s="7" t="s">
        <v>13</v>
      </c>
      <c r="E98" s="8">
        <f>E99+E100+E101+E102+E103</f>
        <v>33859292</v>
      </c>
      <c r="F98" s="8">
        <f>F99+F100+F101+F102+F103</f>
        <v>23889928.620000001</v>
      </c>
      <c r="G98" s="8">
        <f>G99+G100+G101+G102+G103</f>
        <v>19175420.080000002</v>
      </c>
      <c r="H98" s="33">
        <f t="shared" si="8"/>
        <v>70.556491907745738</v>
      </c>
      <c r="I98" s="36">
        <f t="shared" si="9"/>
        <v>124.58620734425129</v>
      </c>
    </row>
    <row r="99" spans="1:10" ht="32.25" customHeight="1" x14ac:dyDescent="0.2">
      <c r="A99" s="40" t="s">
        <v>127</v>
      </c>
      <c r="B99" s="7" t="s">
        <v>135</v>
      </c>
      <c r="C99" s="7" t="s">
        <v>158</v>
      </c>
      <c r="D99" s="7" t="s">
        <v>129</v>
      </c>
      <c r="E99" s="8">
        <v>32013796.800000001</v>
      </c>
      <c r="F99" s="8">
        <v>22779212.199999999</v>
      </c>
      <c r="G99" s="8">
        <v>17744504.690000001</v>
      </c>
      <c r="H99" s="33">
        <f t="shared" si="8"/>
        <v>71.154359922719323</v>
      </c>
      <c r="I99" s="36">
        <f t="shared" si="9"/>
        <v>128.37333359232807</v>
      </c>
    </row>
    <row r="100" spans="1:10" ht="37.5" customHeight="1" x14ac:dyDescent="0.2">
      <c r="A100" s="43"/>
      <c r="B100" s="7" t="s">
        <v>135</v>
      </c>
      <c r="C100" s="7" t="s">
        <v>158</v>
      </c>
      <c r="D100" s="7" t="s">
        <v>18</v>
      </c>
      <c r="E100" s="8">
        <v>745151.95</v>
      </c>
      <c r="F100" s="8">
        <v>413862.05</v>
      </c>
      <c r="G100" s="8">
        <v>443009.63</v>
      </c>
      <c r="H100" s="33">
        <f t="shared" si="8"/>
        <v>55.540624969175752</v>
      </c>
      <c r="I100" s="36">
        <f t="shared" si="9"/>
        <v>93.420553860194872</v>
      </c>
    </row>
    <row r="101" spans="1:10" ht="34.5" customHeight="1" x14ac:dyDescent="0.2">
      <c r="A101" s="41"/>
      <c r="B101" s="7" t="s">
        <v>135</v>
      </c>
      <c r="C101" s="7" t="s">
        <v>158</v>
      </c>
      <c r="D101" s="7" t="s">
        <v>130</v>
      </c>
      <c r="E101" s="8">
        <v>200343.25</v>
      </c>
      <c r="F101" s="8">
        <v>146854.37</v>
      </c>
      <c r="G101" s="8">
        <v>144317</v>
      </c>
      <c r="H101" s="33">
        <f t="shared" si="8"/>
        <v>73.301381503993767</v>
      </c>
      <c r="I101" s="36">
        <f t="shared" si="9"/>
        <v>101.75819203558831</v>
      </c>
    </row>
    <row r="102" spans="1:10" ht="40.5" customHeight="1" x14ac:dyDescent="0.2">
      <c r="A102" s="6" t="s">
        <v>159</v>
      </c>
      <c r="B102" s="7" t="s">
        <v>135</v>
      </c>
      <c r="C102" s="7" t="s">
        <v>160</v>
      </c>
      <c r="D102" s="7" t="s">
        <v>18</v>
      </c>
      <c r="E102" s="8">
        <v>900000</v>
      </c>
      <c r="F102" s="8">
        <v>550000</v>
      </c>
      <c r="G102" s="8">
        <v>623500.76</v>
      </c>
      <c r="H102" s="33">
        <f t="shared" si="8"/>
        <v>61.111111111111114</v>
      </c>
      <c r="I102" s="36">
        <f t="shared" si="9"/>
        <v>88.211600576076279</v>
      </c>
    </row>
    <row r="103" spans="1:10" ht="42.75" customHeight="1" x14ac:dyDescent="0.2">
      <c r="A103" s="6" t="s">
        <v>387</v>
      </c>
      <c r="B103" s="7" t="s">
        <v>135</v>
      </c>
      <c r="C103" s="7" t="s">
        <v>449</v>
      </c>
      <c r="D103" s="7" t="s">
        <v>18</v>
      </c>
      <c r="E103" s="8">
        <v>0</v>
      </c>
      <c r="F103" s="8">
        <v>0</v>
      </c>
      <c r="G103" s="8">
        <v>220088</v>
      </c>
      <c r="H103" s="33">
        <v>0</v>
      </c>
      <c r="I103" s="36">
        <f t="shared" si="9"/>
        <v>0</v>
      </c>
      <c r="J103" s="29"/>
    </row>
    <row r="104" spans="1:10" ht="55.5" customHeight="1" x14ac:dyDescent="0.2">
      <c r="A104" s="3" t="s">
        <v>161</v>
      </c>
      <c r="B104" s="4" t="s">
        <v>13</v>
      </c>
      <c r="C104" s="4" t="s">
        <v>162</v>
      </c>
      <c r="D104" s="4" t="s">
        <v>13</v>
      </c>
      <c r="E104" s="5">
        <f>E105</f>
        <v>24940030.789999999</v>
      </c>
      <c r="F104" s="5">
        <f>F105</f>
        <v>12404439.83</v>
      </c>
      <c r="G104" s="5">
        <f>G105</f>
        <v>17731648.380000003</v>
      </c>
      <c r="H104" s="33">
        <f t="shared" si="8"/>
        <v>49.737067024687505</v>
      </c>
      <c r="I104" s="36">
        <f t="shared" si="9"/>
        <v>69.956495663377225</v>
      </c>
    </row>
    <row r="105" spans="1:10" ht="32.25" customHeight="1" x14ac:dyDescent="0.2">
      <c r="A105" s="6" t="s">
        <v>15</v>
      </c>
      <c r="B105" s="7" t="s">
        <v>13</v>
      </c>
      <c r="C105" s="7" t="s">
        <v>163</v>
      </c>
      <c r="D105" s="7" t="s">
        <v>13</v>
      </c>
      <c r="E105" s="8">
        <f>E106+E110</f>
        <v>24940030.789999999</v>
      </c>
      <c r="F105" s="8">
        <f>F106+F110</f>
        <v>12404439.83</v>
      </c>
      <c r="G105" s="8">
        <f>G106+G110</f>
        <v>17731648.380000003</v>
      </c>
      <c r="H105" s="33">
        <f t="shared" si="8"/>
        <v>49.737067024687505</v>
      </c>
      <c r="I105" s="36">
        <f t="shared" si="9"/>
        <v>69.956495663377225</v>
      </c>
    </row>
    <row r="106" spans="1:10" ht="39" customHeight="1" x14ac:dyDescent="0.2">
      <c r="A106" s="6" t="s">
        <v>164</v>
      </c>
      <c r="B106" s="7" t="s">
        <v>13</v>
      </c>
      <c r="C106" s="7" t="s">
        <v>165</v>
      </c>
      <c r="D106" s="7" t="s">
        <v>13</v>
      </c>
      <c r="E106" s="8">
        <f>E107+E108+E109</f>
        <v>5350000</v>
      </c>
      <c r="F106" s="8">
        <f>F107+F108+F109</f>
        <v>1062000</v>
      </c>
      <c r="G106" s="8">
        <f>G107+G108+G109</f>
        <v>6249823.5</v>
      </c>
      <c r="H106" s="33">
        <f t="shared" si="8"/>
        <v>19.850467289719628</v>
      </c>
      <c r="I106" s="36">
        <f t="shared" si="9"/>
        <v>16.992479867631463</v>
      </c>
    </row>
    <row r="107" spans="1:10" ht="31.5" customHeight="1" x14ac:dyDescent="0.2">
      <c r="A107" s="6" t="s">
        <v>166</v>
      </c>
      <c r="B107" s="7" t="s">
        <v>80</v>
      </c>
      <c r="C107" s="7" t="s">
        <v>167</v>
      </c>
      <c r="D107" s="7" t="s">
        <v>37</v>
      </c>
      <c r="E107" s="8">
        <v>2700000</v>
      </c>
      <c r="F107" s="8">
        <v>1062000</v>
      </c>
      <c r="G107" s="8">
        <v>1434264.46</v>
      </c>
      <c r="H107" s="33">
        <f t="shared" si="8"/>
        <v>39.333333333333336</v>
      </c>
      <c r="I107" s="36">
        <f t="shared" si="9"/>
        <v>74.044921952538658</v>
      </c>
    </row>
    <row r="108" spans="1:10" ht="75" customHeight="1" x14ac:dyDescent="0.2">
      <c r="A108" s="6" t="s">
        <v>168</v>
      </c>
      <c r="B108" s="7" t="s">
        <v>80</v>
      </c>
      <c r="C108" s="7" t="s">
        <v>450</v>
      </c>
      <c r="D108" s="7" t="s">
        <v>37</v>
      </c>
      <c r="E108" s="8">
        <v>2650000</v>
      </c>
      <c r="F108" s="8">
        <v>0</v>
      </c>
      <c r="G108" s="8">
        <f>1350+43650</f>
        <v>45000</v>
      </c>
      <c r="H108" s="33">
        <f t="shared" si="8"/>
        <v>0</v>
      </c>
      <c r="I108" s="36">
        <f t="shared" si="9"/>
        <v>0</v>
      </c>
    </row>
    <row r="109" spans="1:10" ht="75" customHeight="1" x14ac:dyDescent="0.2">
      <c r="A109" s="6" t="s">
        <v>388</v>
      </c>
      <c r="B109" s="7" t="s">
        <v>80</v>
      </c>
      <c r="C109" s="7" t="s">
        <v>451</v>
      </c>
      <c r="D109" s="7" t="s">
        <v>37</v>
      </c>
      <c r="E109" s="8">
        <v>0</v>
      </c>
      <c r="F109" s="8">
        <v>0</v>
      </c>
      <c r="G109" s="8">
        <f>406923.74+4363635.3</f>
        <v>4770559.04</v>
      </c>
      <c r="H109" s="33">
        <v>0</v>
      </c>
      <c r="I109" s="36">
        <f t="shared" si="9"/>
        <v>0</v>
      </c>
    </row>
    <row r="110" spans="1:10" ht="48.75" customHeight="1" x14ac:dyDescent="0.2">
      <c r="A110" s="6" t="s">
        <v>169</v>
      </c>
      <c r="B110" s="7" t="s">
        <v>13</v>
      </c>
      <c r="C110" s="7" t="s">
        <v>170</v>
      </c>
      <c r="D110" s="7" t="s">
        <v>13</v>
      </c>
      <c r="E110" s="8">
        <f>E111+E112+E113</f>
        <v>19590030.789999999</v>
      </c>
      <c r="F110" s="8">
        <f>F111+F112+F113</f>
        <v>11342439.83</v>
      </c>
      <c r="G110" s="8">
        <f>G111+G112+G113</f>
        <v>11481824.880000001</v>
      </c>
      <c r="H110" s="33">
        <f t="shared" si="8"/>
        <v>57.899040341426641</v>
      </c>
      <c r="I110" s="36">
        <f t="shared" si="9"/>
        <v>98.786037485706714</v>
      </c>
    </row>
    <row r="111" spans="1:10" ht="60" customHeight="1" x14ac:dyDescent="0.2">
      <c r="A111" s="6" t="s">
        <v>95</v>
      </c>
      <c r="B111" s="7" t="s">
        <v>80</v>
      </c>
      <c r="C111" s="7" t="s">
        <v>171</v>
      </c>
      <c r="D111" s="7" t="s">
        <v>37</v>
      </c>
      <c r="E111" s="8">
        <v>16557612.9</v>
      </c>
      <c r="F111" s="8">
        <v>9892600.9100000001</v>
      </c>
      <c r="G111" s="8">
        <v>9672512.5600000005</v>
      </c>
      <c r="H111" s="33">
        <f t="shared" si="8"/>
        <v>59.746540577718179</v>
      </c>
      <c r="I111" s="36">
        <f t="shared" si="9"/>
        <v>102.27539999183004</v>
      </c>
    </row>
    <row r="112" spans="1:10" ht="53.25" customHeight="1" x14ac:dyDescent="0.2">
      <c r="A112" s="6" t="s">
        <v>172</v>
      </c>
      <c r="B112" s="7" t="s">
        <v>80</v>
      </c>
      <c r="C112" s="7" t="s">
        <v>173</v>
      </c>
      <c r="D112" s="7" t="s">
        <v>37</v>
      </c>
      <c r="E112" s="8">
        <v>2600000</v>
      </c>
      <c r="F112" s="8">
        <v>1175091.3999999999</v>
      </c>
      <c r="G112" s="8">
        <v>1528900</v>
      </c>
      <c r="H112" s="33">
        <f t="shared" si="8"/>
        <v>45.19582307692307</v>
      </c>
      <c r="I112" s="36">
        <f t="shared" si="9"/>
        <v>76.858617306560262</v>
      </c>
    </row>
    <row r="113" spans="1:9" ht="54.75" customHeight="1" x14ac:dyDescent="0.2">
      <c r="A113" s="6" t="s">
        <v>174</v>
      </c>
      <c r="B113" s="7" t="s">
        <v>80</v>
      </c>
      <c r="C113" s="7" t="s">
        <v>389</v>
      </c>
      <c r="D113" s="7" t="s">
        <v>37</v>
      </c>
      <c r="E113" s="8">
        <v>432417.89</v>
      </c>
      <c r="F113" s="8">
        <f>272000+2747.52</f>
        <v>274747.52000000002</v>
      </c>
      <c r="G113" s="8">
        <v>280412.32</v>
      </c>
      <c r="H113" s="33">
        <f t="shared" si="8"/>
        <v>63.537500726438488</v>
      </c>
      <c r="I113" s="36">
        <f t="shared" si="9"/>
        <v>97.979831984557592</v>
      </c>
    </row>
    <row r="114" spans="1:9" ht="42.75" customHeight="1" x14ac:dyDescent="0.2">
      <c r="A114" s="3" t="s">
        <v>175</v>
      </c>
      <c r="B114" s="4" t="s">
        <v>13</v>
      </c>
      <c r="C114" s="4" t="s">
        <v>176</v>
      </c>
      <c r="D114" s="4" t="s">
        <v>13</v>
      </c>
      <c r="E114" s="5">
        <f t="shared" ref="E114:G116" si="12">E115</f>
        <v>1000000</v>
      </c>
      <c r="F114" s="5">
        <f t="shared" si="12"/>
        <v>531930.02</v>
      </c>
      <c r="G114" s="5">
        <f t="shared" si="12"/>
        <v>667654</v>
      </c>
      <c r="H114" s="33">
        <f t="shared" si="8"/>
        <v>53.193002</v>
      </c>
      <c r="I114" s="36">
        <f t="shared" si="9"/>
        <v>79.671509494438737</v>
      </c>
    </row>
    <row r="115" spans="1:9" ht="32.25" customHeight="1" x14ac:dyDescent="0.2">
      <c r="A115" s="6" t="s">
        <v>15</v>
      </c>
      <c r="B115" s="7" t="s">
        <v>13</v>
      </c>
      <c r="C115" s="7" t="s">
        <v>177</v>
      </c>
      <c r="D115" s="7" t="s">
        <v>13</v>
      </c>
      <c r="E115" s="8">
        <f t="shared" si="12"/>
        <v>1000000</v>
      </c>
      <c r="F115" s="8">
        <f t="shared" si="12"/>
        <v>531930.02</v>
      </c>
      <c r="G115" s="8">
        <f t="shared" si="12"/>
        <v>667654</v>
      </c>
      <c r="H115" s="33">
        <f t="shared" si="8"/>
        <v>53.193002</v>
      </c>
      <c r="I115" s="36">
        <f t="shared" si="9"/>
        <v>79.671509494438737</v>
      </c>
    </row>
    <row r="116" spans="1:9" ht="53.25" customHeight="1" x14ac:dyDescent="0.2">
      <c r="A116" s="6" t="s">
        <v>43</v>
      </c>
      <c r="B116" s="7" t="s">
        <v>13</v>
      </c>
      <c r="C116" s="7" t="s">
        <v>178</v>
      </c>
      <c r="D116" s="7" t="s">
        <v>13</v>
      </c>
      <c r="E116" s="8">
        <f t="shared" si="12"/>
        <v>1000000</v>
      </c>
      <c r="F116" s="8">
        <f t="shared" si="12"/>
        <v>531930.02</v>
      </c>
      <c r="G116" s="8">
        <f t="shared" si="12"/>
        <v>667654</v>
      </c>
      <c r="H116" s="33">
        <f t="shared" si="8"/>
        <v>53.193002</v>
      </c>
      <c r="I116" s="36">
        <f t="shared" si="9"/>
        <v>79.671509494438737</v>
      </c>
    </row>
    <row r="117" spans="1:9" ht="38.25" customHeight="1" x14ac:dyDescent="0.2">
      <c r="A117" s="6" t="s">
        <v>179</v>
      </c>
      <c r="B117" s="7" t="s">
        <v>22</v>
      </c>
      <c r="C117" s="7" t="s">
        <v>180</v>
      </c>
      <c r="D117" s="7" t="s">
        <v>18</v>
      </c>
      <c r="E117" s="8">
        <v>1000000</v>
      </c>
      <c r="F117" s="8">
        <v>531930.02</v>
      </c>
      <c r="G117" s="8">
        <v>667654</v>
      </c>
      <c r="H117" s="33">
        <f t="shared" si="8"/>
        <v>53.193002</v>
      </c>
      <c r="I117" s="36">
        <f t="shared" si="9"/>
        <v>79.671509494438737</v>
      </c>
    </row>
    <row r="118" spans="1:9" ht="83.25" customHeight="1" x14ac:dyDescent="0.2">
      <c r="A118" s="3" t="s">
        <v>181</v>
      </c>
      <c r="B118" s="4" t="s">
        <v>13</v>
      </c>
      <c r="C118" s="4" t="s">
        <v>182</v>
      </c>
      <c r="D118" s="4" t="s">
        <v>13</v>
      </c>
      <c r="E118" s="5">
        <f t="shared" ref="E118:G120" si="13">E119</f>
        <v>3273500</v>
      </c>
      <c r="F118" s="5">
        <f t="shared" si="13"/>
        <v>3183886.01</v>
      </c>
      <c r="G118" s="5">
        <f t="shared" si="13"/>
        <v>949316.62</v>
      </c>
      <c r="H118" s="33">
        <f t="shared" si="8"/>
        <v>97.262441118069347</v>
      </c>
      <c r="I118" s="36">
        <f t="shared" si="9"/>
        <v>335.38715565729797</v>
      </c>
    </row>
    <row r="119" spans="1:9" ht="32.25" customHeight="1" x14ac:dyDescent="0.2">
      <c r="A119" s="6" t="s">
        <v>15</v>
      </c>
      <c r="B119" s="7" t="s">
        <v>13</v>
      </c>
      <c r="C119" s="7" t="s">
        <v>183</v>
      </c>
      <c r="D119" s="7" t="s">
        <v>13</v>
      </c>
      <c r="E119" s="8">
        <f t="shared" si="13"/>
        <v>3273500</v>
      </c>
      <c r="F119" s="8">
        <f t="shared" si="13"/>
        <v>3183886.01</v>
      </c>
      <c r="G119" s="8">
        <f t="shared" si="13"/>
        <v>949316.62</v>
      </c>
      <c r="H119" s="33">
        <f t="shared" si="8"/>
        <v>97.262441118069347</v>
      </c>
      <c r="I119" s="36">
        <f t="shared" si="9"/>
        <v>335.38715565729797</v>
      </c>
    </row>
    <row r="120" spans="1:9" ht="52.5" customHeight="1" x14ac:dyDescent="0.2">
      <c r="A120" s="6" t="s">
        <v>43</v>
      </c>
      <c r="B120" s="7" t="s">
        <v>13</v>
      </c>
      <c r="C120" s="7" t="s">
        <v>184</v>
      </c>
      <c r="D120" s="7" t="s">
        <v>13</v>
      </c>
      <c r="E120" s="8">
        <f t="shared" si="13"/>
        <v>3273500</v>
      </c>
      <c r="F120" s="8">
        <f t="shared" si="13"/>
        <v>3183886.01</v>
      </c>
      <c r="G120" s="8">
        <f t="shared" si="13"/>
        <v>949316.62</v>
      </c>
      <c r="H120" s="33">
        <f t="shared" si="8"/>
        <v>97.262441118069347</v>
      </c>
      <c r="I120" s="36">
        <f t="shared" si="9"/>
        <v>335.38715565729797</v>
      </c>
    </row>
    <row r="121" spans="1:9" ht="67.5" customHeight="1" x14ac:dyDescent="0.2">
      <c r="A121" s="6" t="s">
        <v>185</v>
      </c>
      <c r="B121" s="7" t="s">
        <v>22</v>
      </c>
      <c r="C121" s="7" t="s">
        <v>186</v>
      </c>
      <c r="D121" s="7" t="s">
        <v>18</v>
      </c>
      <c r="E121" s="8">
        <v>3273500</v>
      </c>
      <c r="F121" s="8">
        <v>3183886.01</v>
      </c>
      <c r="G121" s="8">
        <v>949316.62</v>
      </c>
      <c r="H121" s="33">
        <f t="shared" si="8"/>
        <v>97.262441118069347</v>
      </c>
      <c r="I121" s="36">
        <f t="shared" si="9"/>
        <v>335.38715565729797</v>
      </c>
    </row>
    <row r="122" spans="1:9" ht="65.25" customHeight="1" x14ac:dyDescent="0.2">
      <c r="A122" s="3" t="s">
        <v>187</v>
      </c>
      <c r="B122" s="4" t="s">
        <v>13</v>
      </c>
      <c r="C122" s="4" t="s">
        <v>188</v>
      </c>
      <c r="D122" s="4" t="s">
        <v>13</v>
      </c>
      <c r="E122" s="5">
        <f>E123</f>
        <v>220000</v>
      </c>
      <c r="F122" s="5">
        <f>F123</f>
        <v>70000</v>
      </c>
      <c r="G122" s="5">
        <v>0</v>
      </c>
      <c r="H122" s="33">
        <f t="shared" si="8"/>
        <v>31.818181818181817</v>
      </c>
      <c r="I122" s="36">
        <v>0</v>
      </c>
    </row>
    <row r="123" spans="1:9" ht="32.25" customHeight="1" x14ac:dyDescent="0.2">
      <c r="A123" s="6" t="s">
        <v>15</v>
      </c>
      <c r="B123" s="7" t="s">
        <v>13</v>
      </c>
      <c r="C123" s="7" t="s">
        <v>189</v>
      </c>
      <c r="D123" s="7" t="s">
        <v>13</v>
      </c>
      <c r="E123" s="8">
        <f>E124</f>
        <v>220000</v>
      </c>
      <c r="F123" s="8">
        <f>F124</f>
        <v>70000</v>
      </c>
      <c r="G123" s="8">
        <v>0</v>
      </c>
      <c r="H123" s="33">
        <f t="shared" si="8"/>
        <v>31.818181818181817</v>
      </c>
      <c r="I123" s="36">
        <v>0</v>
      </c>
    </row>
    <row r="124" spans="1:9" ht="48.75" customHeight="1" x14ac:dyDescent="0.2">
      <c r="A124" s="6" t="s">
        <v>190</v>
      </c>
      <c r="B124" s="7" t="s">
        <v>13</v>
      </c>
      <c r="C124" s="7" t="s">
        <v>191</v>
      </c>
      <c r="D124" s="7" t="s">
        <v>13</v>
      </c>
      <c r="E124" s="8">
        <f>E125+E126</f>
        <v>220000</v>
      </c>
      <c r="F124" s="8">
        <f>F125+F126</f>
        <v>70000</v>
      </c>
      <c r="G124" s="8">
        <v>0</v>
      </c>
      <c r="H124" s="33">
        <f t="shared" si="8"/>
        <v>31.818181818181817</v>
      </c>
      <c r="I124" s="36">
        <v>0</v>
      </c>
    </row>
    <row r="125" spans="1:9" ht="37.5" customHeight="1" x14ac:dyDescent="0.2">
      <c r="A125" s="6" t="s">
        <v>192</v>
      </c>
      <c r="B125" s="7" t="s">
        <v>22</v>
      </c>
      <c r="C125" s="7" t="s">
        <v>193</v>
      </c>
      <c r="D125" s="7" t="s">
        <v>18</v>
      </c>
      <c r="E125" s="8">
        <v>70000</v>
      </c>
      <c r="F125" s="8">
        <v>70000</v>
      </c>
      <c r="G125" s="8">
        <v>0</v>
      </c>
      <c r="H125" s="33">
        <f t="shared" si="8"/>
        <v>100</v>
      </c>
      <c r="I125" s="36">
        <v>0</v>
      </c>
    </row>
    <row r="126" spans="1:9" ht="39" customHeight="1" x14ac:dyDescent="0.2">
      <c r="A126" s="6" t="s">
        <v>192</v>
      </c>
      <c r="B126" s="7" t="s">
        <v>22</v>
      </c>
      <c r="C126" s="7" t="s">
        <v>193</v>
      </c>
      <c r="D126" s="7" t="s">
        <v>47</v>
      </c>
      <c r="E126" s="8">
        <v>150000</v>
      </c>
      <c r="F126" s="8">
        <v>0</v>
      </c>
      <c r="G126" s="8">
        <v>0</v>
      </c>
      <c r="H126" s="33">
        <f t="shared" si="8"/>
        <v>0</v>
      </c>
      <c r="I126" s="36">
        <v>0</v>
      </c>
    </row>
    <row r="127" spans="1:9" ht="66" customHeight="1" x14ac:dyDescent="0.2">
      <c r="A127" s="3" t="s">
        <v>194</v>
      </c>
      <c r="B127" s="4" t="s">
        <v>13</v>
      </c>
      <c r="C127" s="4" t="s">
        <v>195</v>
      </c>
      <c r="D127" s="4" t="s">
        <v>13</v>
      </c>
      <c r="E127" s="5">
        <f>E128</f>
        <v>75700</v>
      </c>
      <c r="F127" s="5">
        <f>F128</f>
        <v>39500</v>
      </c>
      <c r="G127" s="5">
        <v>0</v>
      </c>
      <c r="H127" s="33">
        <f t="shared" si="8"/>
        <v>52.179656538969617</v>
      </c>
      <c r="I127" s="36">
        <v>0</v>
      </c>
    </row>
    <row r="128" spans="1:9" ht="32.25" customHeight="1" x14ac:dyDescent="0.2">
      <c r="A128" s="6" t="s">
        <v>15</v>
      </c>
      <c r="B128" s="7" t="s">
        <v>13</v>
      </c>
      <c r="C128" s="7" t="s">
        <v>196</v>
      </c>
      <c r="D128" s="7" t="s">
        <v>13</v>
      </c>
      <c r="E128" s="8">
        <f>E129+E132</f>
        <v>75700</v>
      </c>
      <c r="F128" s="8">
        <f>F129+F132</f>
        <v>39500</v>
      </c>
      <c r="G128" s="8">
        <v>0</v>
      </c>
      <c r="H128" s="33">
        <f t="shared" si="8"/>
        <v>52.179656538969617</v>
      </c>
      <c r="I128" s="36">
        <v>0</v>
      </c>
    </row>
    <row r="129" spans="1:9" ht="56.25" customHeight="1" x14ac:dyDescent="0.2">
      <c r="A129" s="6" t="s">
        <v>197</v>
      </c>
      <c r="B129" s="7" t="s">
        <v>13</v>
      </c>
      <c r="C129" s="7" t="s">
        <v>198</v>
      </c>
      <c r="D129" s="7" t="s">
        <v>13</v>
      </c>
      <c r="E129" s="8">
        <f>E130+E131</f>
        <v>65000</v>
      </c>
      <c r="F129" s="8">
        <f>F130+F131</f>
        <v>39500</v>
      </c>
      <c r="G129" s="8">
        <v>0</v>
      </c>
      <c r="H129" s="33">
        <f t="shared" si="8"/>
        <v>60.769230769230766</v>
      </c>
      <c r="I129" s="36">
        <v>0</v>
      </c>
    </row>
    <row r="130" spans="1:9" ht="69.75" customHeight="1" x14ac:dyDescent="0.2">
      <c r="A130" s="6" t="s">
        <v>199</v>
      </c>
      <c r="B130" s="7" t="s">
        <v>200</v>
      </c>
      <c r="C130" s="7" t="s">
        <v>201</v>
      </c>
      <c r="D130" s="7" t="s">
        <v>18</v>
      </c>
      <c r="E130" s="8">
        <v>15000</v>
      </c>
      <c r="F130" s="8">
        <v>15000</v>
      </c>
      <c r="G130" s="8">
        <v>0</v>
      </c>
      <c r="H130" s="33">
        <f t="shared" si="8"/>
        <v>100</v>
      </c>
      <c r="I130" s="36">
        <v>0</v>
      </c>
    </row>
    <row r="131" spans="1:9" ht="75" customHeight="1" x14ac:dyDescent="0.2">
      <c r="A131" s="6" t="s">
        <v>199</v>
      </c>
      <c r="B131" s="7" t="s">
        <v>22</v>
      </c>
      <c r="C131" s="7" t="s">
        <v>201</v>
      </c>
      <c r="D131" s="7" t="s">
        <v>18</v>
      </c>
      <c r="E131" s="8">
        <v>50000</v>
      </c>
      <c r="F131" s="8">
        <v>24500</v>
      </c>
      <c r="G131" s="8">
        <v>0</v>
      </c>
      <c r="H131" s="33">
        <f t="shared" si="8"/>
        <v>49</v>
      </c>
      <c r="I131" s="36">
        <v>0</v>
      </c>
    </row>
    <row r="132" spans="1:9" s="24" customFormat="1" ht="52.5" customHeight="1" x14ac:dyDescent="0.2">
      <c r="A132" s="26" t="s">
        <v>411</v>
      </c>
      <c r="B132" s="7" t="s">
        <v>13</v>
      </c>
      <c r="C132" s="7" t="s">
        <v>409</v>
      </c>
      <c r="D132" s="7" t="s">
        <v>13</v>
      </c>
      <c r="E132" s="8">
        <f>E133</f>
        <v>10700</v>
      </c>
      <c r="F132" s="8">
        <f>F133</f>
        <v>0</v>
      </c>
      <c r="G132" s="8">
        <v>0</v>
      </c>
      <c r="H132" s="33">
        <f t="shared" si="8"/>
        <v>0</v>
      </c>
      <c r="I132" s="36">
        <v>0</v>
      </c>
    </row>
    <row r="133" spans="1:9" s="24" customFormat="1" ht="66.75" customHeight="1" x14ac:dyDescent="0.2">
      <c r="A133" s="6" t="s">
        <v>412</v>
      </c>
      <c r="B133" s="7" t="s">
        <v>22</v>
      </c>
      <c r="C133" s="7" t="s">
        <v>410</v>
      </c>
      <c r="D133" s="7">
        <v>360</v>
      </c>
      <c r="E133" s="8">
        <v>10700</v>
      </c>
      <c r="F133" s="8">
        <v>0</v>
      </c>
      <c r="G133" s="8">
        <v>0</v>
      </c>
      <c r="H133" s="33">
        <f t="shared" ref="H133:H196" si="14">F133*100/E133</f>
        <v>0</v>
      </c>
      <c r="I133" s="36">
        <v>0</v>
      </c>
    </row>
    <row r="134" spans="1:9" ht="75" customHeight="1" x14ac:dyDescent="0.2">
      <c r="A134" s="3" t="s">
        <v>202</v>
      </c>
      <c r="B134" s="4" t="s">
        <v>13</v>
      </c>
      <c r="C134" s="4" t="s">
        <v>203</v>
      </c>
      <c r="D134" s="4" t="s">
        <v>13</v>
      </c>
      <c r="E134" s="5">
        <f>E135+E139</f>
        <v>32845227.509999998</v>
      </c>
      <c r="F134" s="5">
        <f>F135+F139</f>
        <v>32788072.879999999</v>
      </c>
      <c r="G134" s="5">
        <f>G135+G139</f>
        <v>115495459.65000001</v>
      </c>
      <c r="H134" s="33">
        <f t="shared" si="14"/>
        <v>99.82598802220933</v>
      </c>
      <c r="I134" s="36">
        <f t="shared" si="9"/>
        <v>28.38905787237152</v>
      </c>
    </row>
    <row r="135" spans="1:9" ht="43.5" customHeight="1" x14ac:dyDescent="0.2">
      <c r="A135" s="6" t="s">
        <v>75</v>
      </c>
      <c r="B135" s="7" t="s">
        <v>13</v>
      </c>
      <c r="C135" s="7" t="s">
        <v>204</v>
      </c>
      <c r="D135" s="7" t="s">
        <v>13</v>
      </c>
      <c r="E135" s="8">
        <f>E136</f>
        <v>16292305.779999999</v>
      </c>
      <c r="F135" s="8">
        <f>F136</f>
        <v>16235338.27</v>
      </c>
      <c r="G135" s="8">
        <f>G136</f>
        <v>112989282.67</v>
      </c>
      <c r="H135" s="33">
        <f t="shared" si="14"/>
        <v>99.650341021281776</v>
      </c>
      <c r="I135" s="36">
        <f t="shared" ref="I135:I193" si="15">F135/G135*100</f>
        <v>14.368918791543647</v>
      </c>
    </row>
    <row r="136" spans="1:9" ht="45.75" customHeight="1" x14ac:dyDescent="0.2">
      <c r="A136" s="6" t="s">
        <v>205</v>
      </c>
      <c r="B136" s="7" t="s">
        <v>13</v>
      </c>
      <c r="C136" s="7" t="s">
        <v>206</v>
      </c>
      <c r="D136" s="7" t="s">
        <v>13</v>
      </c>
      <c r="E136" s="8">
        <f>E137+E138</f>
        <v>16292305.779999999</v>
      </c>
      <c r="F136" s="8">
        <f>F137+F138</f>
        <v>16235338.27</v>
      </c>
      <c r="G136" s="8">
        <f>G137+G138</f>
        <v>112989282.67</v>
      </c>
      <c r="H136" s="33">
        <f t="shared" si="14"/>
        <v>99.650341021281776</v>
      </c>
      <c r="I136" s="36">
        <f t="shared" si="15"/>
        <v>14.368918791543647</v>
      </c>
    </row>
    <row r="137" spans="1:9" ht="101.25" customHeight="1" x14ac:dyDescent="0.2">
      <c r="A137" s="6" t="s">
        <v>207</v>
      </c>
      <c r="B137" s="7" t="s">
        <v>17</v>
      </c>
      <c r="C137" s="7" t="s">
        <v>208</v>
      </c>
      <c r="D137" s="7" t="s">
        <v>37</v>
      </c>
      <c r="E137" s="8">
        <v>144000</v>
      </c>
      <c r="F137" s="8">
        <v>87032.49</v>
      </c>
      <c r="G137" s="8">
        <f>2400821.01+100000000</f>
        <v>102400821.01000001</v>
      </c>
      <c r="H137" s="33">
        <f t="shared" si="14"/>
        <v>60.439229166666664</v>
      </c>
      <c r="I137" s="36">
        <f t="shared" si="15"/>
        <v>8.4991984577448651E-2</v>
      </c>
    </row>
    <row r="138" spans="1:9" ht="78.75" customHeight="1" x14ac:dyDescent="0.2">
      <c r="A138" s="6" t="s">
        <v>209</v>
      </c>
      <c r="B138" s="7" t="s">
        <v>17</v>
      </c>
      <c r="C138" s="7" t="s">
        <v>210</v>
      </c>
      <c r="D138" s="7" t="s">
        <v>18</v>
      </c>
      <c r="E138" s="8">
        <f>15746212.96+321351.29+80741.53</f>
        <v>16148305.779999999</v>
      </c>
      <c r="F138" s="8">
        <f>15746212.96+321351.29+80741.53</f>
        <v>16148305.779999999</v>
      </c>
      <c r="G138" s="8">
        <v>10588461.66</v>
      </c>
      <c r="H138" s="33">
        <f t="shared" si="14"/>
        <v>100</v>
      </c>
      <c r="I138" s="36">
        <f t="shared" si="15"/>
        <v>152.50851633154045</v>
      </c>
    </row>
    <row r="139" spans="1:9" ht="36.75" customHeight="1" x14ac:dyDescent="0.2">
      <c r="A139" s="6" t="s">
        <v>26</v>
      </c>
      <c r="B139" s="7" t="s">
        <v>13</v>
      </c>
      <c r="C139" s="7" t="s">
        <v>211</v>
      </c>
      <c r="D139" s="7" t="s">
        <v>13</v>
      </c>
      <c r="E139" s="8">
        <f t="shared" ref="E139:G140" si="16">E140</f>
        <v>16552921.73</v>
      </c>
      <c r="F139" s="8">
        <f t="shared" si="16"/>
        <v>16552734.609999999</v>
      </c>
      <c r="G139" s="8">
        <f t="shared" si="16"/>
        <v>2506176.98</v>
      </c>
      <c r="H139" s="33">
        <f t="shared" si="14"/>
        <v>99.998869565125403</v>
      </c>
      <c r="I139" s="36">
        <f t="shared" si="15"/>
        <v>660.47748192148822</v>
      </c>
    </row>
    <row r="140" spans="1:9" ht="52.5" customHeight="1" x14ac:dyDescent="0.2">
      <c r="A140" s="6" t="s">
        <v>212</v>
      </c>
      <c r="B140" s="7" t="s">
        <v>13</v>
      </c>
      <c r="C140" s="7" t="s">
        <v>213</v>
      </c>
      <c r="D140" s="7" t="s">
        <v>13</v>
      </c>
      <c r="E140" s="8">
        <f t="shared" si="16"/>
        <v>16552921.73</v>
      </c>
      <c r="F140" s="8">
        <f t="shared" si="16"/>
        <v>16552734.609999999</v>
      </c>
      <c r="G140" s="8">
        <f t="shared" si="16"/>
        <v>2506176.98</v>
      </c>
      <c r="H140" s="33">
        <f t="shared" si="14"/>
        <v>99.998869565125403</v>
      </c>
      <c r="I140" s="36">
        <f t="shared" si="15"/>
        <v>660.47748192148822</v>
      </c>
    </row>
    <row r="141" spans="1:9" ht="60" customHeight="1" x14ac:dyDescent="0.2">
      <c r="A141" s="6" t="s">
        <v>214</v>
      </c>
      <c r="B141" s="7" t="s">
        <v>17</v>
      </c>
      <c r="C141" s="7" t="s">
        <v>390</v>
      </c>
      <c r="D141" s="7" t="s">
        <v>18</v>
      </c>
      <c r="E141" s="8">
        <v>16552921.73</v>
      </c>
      <c r="F141" s="8">
        <v>16552734.609999999</v>
      </c>
      <c r="G141" s="8">
        <f>2430991.67+75185.31</f>
        <v>2506176.98</v>
      </c>
      <c r="H141" s="33">
        <f t="shared" si="14"/>
        <v>99.998869565125403</v>
      </c>
      <c r="I141" s="36">
        <f t="shared" si="15"/>
        <v>660.47748192148822</v>
      </c>
    </row>
    <row r="142" spans="1:9" ht="55.5" customHeight="1" x14ac:dyDescent="0.2">
      <c r="A142" s="3" t="s">
        <v>215</v>
      </c>
      <c r="B142" s="4" t="s">
        <v>13</v>
      </c>
      <c r="C142" s="4" t="s">
        <v>216</v>
      </c>
      <c r="D142" s="4" t="s">
        <v>13</v>
      </c>
      <c r="E142" s="5">
        <f t="shared" ref="E142:G144" si="17">E143</f>
        <v>3091200</v>
      </c>
      <c r="F142" s="5">
        <f t="shared" si="17"/>
        <v>2415000</v>
      </c>
      <c r="G142" s="5">
        <f t="shared" si="17"/>
        <v>1386000</v>
      </c>
      <c r="H142" s="33">
        <f t="shared" si="14"/>
        <v>78.125</v>
      </c>
      <c r="I142" s="36">
        <f t="shared" si="15"/>
        <v>174.24242424242425</v>
      </c>
    </row>
    <row r="143" spans="1:9" ht="32.25" customHeight="1" x14ac:dyDescent="0.2">
      <c r="A143" s="6" t="s">
        <v>15</v>
      </c>
      <c r="B143" s="7" t="s">
        <v>13</v>
      </c>
      <c r="C143" s="7" t="s">
        <v>217</v>
      </c>
      <c r="D143" s="7" t="s">
        <v>13</v>
      </c>
      <c r="E143" s="8">
        <f t="shared" si="17"/>
        <v>3091200</v>
      </c>
      <c r="F143" s="8">
        <f t="shared" si="17"/>
        <v>2415000</v>
      </c>
      <c r="G143" s="8">
        <f t="shared" si="17"/>
        <v>1386000</v>
      </c>
      <c r="H143" s="33">
        <f t="shared" si="14"/>
        <v>78.125</v>
      </c>
      <c r="I143" s="36">
        <f t="shared" si="15"/>
        <v>174.24242424242425</v>
      </c>
    </row>
    <row r="144" spans="1:9" ht="56.25" customHeight="1" x14ac:dyDescent="0.2">
      <c r="A144" s="6" t="s">
        <v>218</v>
      </c>
      <c r="B144" s="7" t="s">
        <v>13</v>
      </c>
      <c r="C144" s="7" t="s">
        <v>219</v>
      </c>
      <c r="D144" s="7" t="s">
        <v>13</v>
      </c>
      <c r="E144" s="8">
        <f t="shared" si="17"/>
        <v>3091200</v>
      </c>
      <c r="F144" s="8">
        <f t="shared" si="17"/>
        <v>2415000</v>
      </c>
      <c r="G144" s="8">
        <f t="shared" si="17"/>
        <v>1386000</v>
      </c>
      <c r="H144" s="33">
        <f t="shared" si="14"/>
        <v>78.125</v>
      </c>
      <c r="I144" s="36">
        <f t="shared" si="15"/>
        <v>174.24242424242425</v>
      </c>
    </row>
    <row r="145" spans="1:9" ht="39.75" customHeight="1" x14ac:dyDescent="0.2">
      <c r="A145" s="6" t="s">
        <v>220</v>
      </c>
      <c r="B145" s="7" t="s">
        <v>17</v>
      </c>
      <c r="C145" s="7" t="s">
        <v>221</v>
      </c>
      <c r="D145" s="7" t="s">
        <v>82</v>
      </c>
      <c r="E145" s="8">
        <v>3091200</v>
      </c>
      <c r="F145" s="8">
        <v>2415000</v>
      </c>
      <c r="G145" s="8">
        <v>1386000</v>
      </c>
      <c r="H145" s="33">
        <f t="shared" si="14"/>
        <v>78.125</v>
      </c>
      <c r="I145" s="36">
        <f t="shared" si="15"/>
        <v>174.24242424242425</v>
      </c>
    </row>
    <row r="146" spans="1:9" ht="55.5" customHeight="1" x14ac:dyDescent="0.2">
      <c r="A146" s="3" t="s">
        <v>222</v>
      </c>
      <c r="B146" s="4" t="s">
        <v>13</v>
      </c>
      <c r="C146" s="4" t="s">
        <v>223</v>
      </c>
      <c r="D146" s="4" t="s">
        <v>13</v>
      </c>
      <c r="E146" s="5">
        <f>E147+E166</f>
        <v>22867564.93</v>
      </c>
      <c r="F146" s="5">
        <f>F147+F166</f>
        <v>5302381.8499999996</v>
      </c>
      <c r="G146" s="5">
        <f>G147+G166</f>
        <v>4473.78</v>
      </c>
      <c r="H146" s="33">
        <f t="shared" si="14"/>
        <v>23.187347958696709</v>
      </c>
      <c r="I146" s="36">
        <f t="shared" si="15"/>
        <v>118521.2918382218</v>
      </c>
    </row>
    <row r="147" spans="1:9" ht="32.25" customHeight="1" x14ac:dyDescent="0.2">
      <c r="A147" s="6" t="s">
        <v>31</v>
      </c>
      <c r="B147" s="7" t="s">
        <v>13</v>
      </c>
      <c r="C147" s="7" t="s">
        <v>224</v>
      </c>
      <c r="D147" s="7" t="s">
        <v>13</v>
      </c>
      <c r="E147" s="8">
        <f>E148</f>
        <v>22817564.93</v>
      </c>
      <c r="F147" s="8">
        <f>F148</f>
        <v>5301032.8</v>
      </c>
      <c r="G147" s="8">
        <v>0</v>
      </c>
      <c r="H147" s="33">
        <f t="shared" si="14"/>
        <v>23.23224593098594</v>
      </c>
      <c r="I147" s="36">
        <v>0</v>
      </c>
    </row>
    <row r="148" spans="1:9" ht="39.75" customHeight="1" x14ac:dyDescent="0.2">
      <c r="A148" s="6" t="s">
        <v>225</v>
      </c>
      <c r="B148" s="7" t="s">
        <v>13</v>
      </c>
      <c r="C148" s="7" t="s">
        <v>226</v>
      </c>
      <c r="D148" s="7" t="s">
        <v>13</v>
      </c>
      <c r="E148" s="8">
        <f>E149+E150+E151+E152+E153+E154+E155+E156+E157+E158+E159+E160+E161+E162+E163+E164+E165</f>
        <v>22817564.93</v>
      </c>
      <c r="F148" s="8">
        <f>F149+F150+F151+F152+F153+F154+F155+F156+F157+F158+F159+F160+F161+F162+F163+F164+F165</f>
        <v>5301032.8</v>
      </c>
      <c r="G148" s="8">
        <v>0</v>
      </c>
      <c r="H148" s="33">
        <f t="shared" si="14"/>
        <v>23.23224593098594</v>
      </c>
      <c r="I148" s="36">
        <v>0</v>
      </c>
    </row>
    <row r="149" spans="1:9" s="24" customFormat="1" ht="34.5" customHeight="1" x14ac:dyDescent="0.2">
      <c r="A149" s="6" t="s">
        <v>325</v>
      </c>
      <c r="B149" s="7" t="s">
        <v>22</v>
      </c>
      <c r="C149" s="7" t="s">
        <v>413</v>
      </c>
      <c r="D149" s="7" t="s">
        <v>18</v>
      </c>
      <c r="E149" s="8">
        <v>2000000</v>
      </c>
      <c r="F149" s="8">
        <v>0</v>
      </c>
      <c r="G149" s="8"/>
      <c r="H149" s="33">
        <f t="shared" si="14"/>
        <v>0</v>
      </c>
      <c r="I149" s="36">
        <v>0</v>
      </c>
    </row>
    <row r="150" spans="1:9" ht="71.25" customHeight="1" x14ac:dyDescent="0.2">
      <c r="A150" s="6" t="s">
        <v>227</v>
      </c>
      <c r="B150" s="7" t="s">
        <v>22</v>
      </c>
      <c r="C150" s="7" t="s">
        <v>228</v>
      </c>
      <c r="D150" s="7" t="s">
        <v>18</v>
      </c>
      <c r="E150" s="8">
        <v>3030303.03</v>
      </c>
      <c r="F150" s="8">
        <v>0</v>
      </c>
      <c r="G150" s="8">
        <v>0</v>
      </c>
      <c r="H150" s="33">
        <f t="shared" si="14"/>
        <v>0</v>
      </c>
      <c r="I150" s="36">
        <v>0</v>
      </c>
    </row>
    <row r="151" spans="1:9" ht="87.75" customHeight="1" x14ac:dyDescent="0.2">
      <c r="A151" s="6" t="s">
        <v>229</v>
      </c>
      <c r="B151" s="7" t="s">
        <v>22</v>
      </c>
      <c r="C151" s="7" t="s">
        <v>230</v>
      </c>
      <c r="D151" s="7" t="s">
        <v>18</v>
      </c>
      <c r="E151" s="8">
        <f>2777555.24+28056.11</f>
        <v>2805611.35</v>
      </c>
      <c r="F151" s="8">
        <f>2777555.24+28056.11</f>
        <v>2805611.35</v>
      </c>
      <c r="G151" s="8">
        <v>0</v>
      </c>
      <c r="H151" s="33">
        <f t="shared" si="14"/>
        <v>100</v>
      </c>
      <c r="I151" s="36">
        <v>0</v>
      </c>
    </row>
    <row r="152" spans="1:9" ht="52.5" customHeight="1" x14ac:dyDescent="0.2">
      <c r="A152" s="6" t="s">
        <v>231</v>
      </c>
      <c r="B152" s="7" t="s">
        <v>22</v>
      </c>
      <c r="C152" s="7" t="s">
        <v>232</v>
      </c>
      <c r="D152" s="7" t="s">
        <v>18</v>
      </c>
      <c r="E152" s="8">
        <f>1483380.24+14983.64</f>
        <v>1498363.88</v>
      </c>
      <c r="F152" s="8">
        <v>0</v>
      </c>
      <c r="G152" s="8">
        <v>0</v>
      </c>
      <c r="H152" s="33">
        <f t="shared" si="14"/>
        <v>0</v>
      </c>
      <c r="I152" s="36">
        <v>0</v>
      </c>
    </row>
    <row r="153" spans="1:9" ht="72" customHeight="1" x14ac:dyDescent="0.2">
      <c r="A153" s="6" t="s">
        <v>233</v>
      </c>
      <c r="B153" s="7" t="s">
        <v>22</v>
      </c>
      <c r="C153" s="7" t="s">
        <v>234</v>
      </c>
      <c r="D153" s="7" t="s">
        <v>18</v>
      </c>
      <c r="E153" s="8">
        <f>1480467.24+14954.21</f>
        <v>1495421.45</v>
      </c>
      <c r="F153" s="8">
        <f>1480467.24+14954.21</f>
        <v>1495421.45</v>
      </c>
      <c r="G153" s="8">
        <v>0</v>
      </c>
      <c r="H153" s="33">
        <f t="shared" si="14"/>
        <v>100</v>
      </c>
      <c r="I153" s="36">
        <v>0</v>
      </c>
    </row>
    <row r="154" spans="1:9" s="24" customFormat="1" ht="66.75" customHeight="1" x14ac:dyDescent="0.2">
      <c r="A154" s="6" t="s">
        <v>415</v>
      </c>
      <c r="B154" s="7" t="s">
        <v>17</v>
      </c>
      <c r="C154" s="7" t="s">
        <v>414</v>
      </c>
      <c r="D154" s="7" t="s">
        <v>18</v>
      </c>
      <c r="E154" s="8">
        <v>1000000</v>
      </c>
      <c r="F154" s="8">
        <v>1000000</v>
      </c>
      <c r="G154" s="8">
        <v>0</v>
      </c>
      <c r="H154" s="33">
        <f t="shared" si="14"/>
        <v>100</v>
      </c>
      <c r="I154" s="36">
        <v>0</v>
      </c>
    </row>
    <row r="155" spans="1:9" s="24" customFormat="1" ht="69" customHeight="1" x14ac:dyDescent="0.2">
      <c r="A155" s="6" t="s">
        <v>427</v>
      </c>
      <c r="B155" s="7" t="s">
        <v>17</v>
      </c>
      <c r="C155" s="7" t="s">
        <v>416</v>
      </c>
      <c r="D155" s="7">
        <v>240</v>
      </c>
      <c r="E155" s="8">
        <v>1000000</v>
      </c>
      <c r="F155" s="8">
        <v>0</v>
      </c>
      <c r="G155" s="8">
        <v>0</v>
      </c>
      <c r="H155" s="33">
        <f t="shared" si="14"/>
        <v>0</v>
      </c>
      <c r="I155" s="36">
        <v>0</v>
      </c>
    </row>
    <row r="156" spans="1:9" s="24" customFormat="1" ht="67.5" customHeight="1" x14ac:dyDescent="0.2">
      <c r="A156" s="6" t="s">
        <v>428</v>
      </c>
      <c r="B156" s="7" t="s">
        <v>17</v>
      </c>
      <c r="C156" s="7" t="s">
        <v>417</v>
      </c>
      <c r="D156" s="7">
        <v>240</v>
      </c>
      <c r="E156" s="8">
        <v>998460</v>
      </c>
      <c r="F156" s="8">
        <v>0</v>
      </c>
      <c r="G156" s="8">
        <v>0</v>
      </c>
      <c r="H156" s="33">
        <f t="shared" si="14"/>
        <v>0</v>
      </c>
      <c r="I156" s="36">
        <v>0</v>
      </c>
    </row>
    <row r="157" spans="1:9" s="24" customFormat="1" ht="65.25" customHeight="1" x14ac:dyDescent="0.2">
      <c r="A157" s="6" t="s">
        <v>429</v>
      </c>
      <c r="B157" s="7" t="s">
        <v>17</v>
      </c>
      <c r="C157" s="7" t="s">
        <v>418</v>
      </c>
      <c r="D157" s="7">
        <v>240</v>
      </c>
      <c r="E157" s="8">
        <v>1000000</v>
      </c>
      <c r="F157" s="8">
        <v>0</v>
      </c>
      <c r="G157" s="8">
        <v>0</v>
      </c>
      <c r="H157" s="33">
        <f t="shared" si="14"/>
        <v>0</v>
      </c>
      <c r="I157" s="36">
        <v>0</v>
      </c>
    </row>
    <row r="158" spans="1:9" s="24" customFormat="1" ht="66.75" customHeight="1" x14ac:dyDescent="0.2">
      <c r="A158" s="6" t="s">
        <v>430</v>
      </c>
      <c r="B158" s="7" t="s">
        <v>17</v>
      </c>
      <c r="C158" s="7" t="s">
        <v>419</v>
      </c>
      <c r="D158" s="7">
        <v>240</v>
      </c>
      <c r="E158" s="8">
        <v>1000000</v>
      </c>
      <c r="F158" s="8">
        <v>0</v>
      </c>
      <c r="G158" s="8">
        <v>0</v>
      </c>
      <c r="H158" s="33">
        <f t="shared" si="14"/>
        <v>0</v>
      </c>
      <c r="I158" s="36">
        <v>0</v>
      </c>
    </row>
    <row r="159" spans="1:9" s="24" customFormat="1" ht="66.75" customHeight="1" x14ac:dyDescent="0.2">
      <c r="A159" s="6" t="s">
        <v>431</v>
      </c>
      <c r="B159" s="7" t="s">
        <v>17</v>
      </c>
      <c r="C159" s="7" t="s">
        <v>420</v>
      </c>
      <c r="D159" s="7">
        <v>240</v>
      </c>
      <c r="E159" s="8">
        <v>998700</v>
      </c>
      <c r="F159" s="8">
        <v>0</v>
      </c>
      <c r="G159" s="8">
        <v>0</v>
      </c>
      <c r="H159" s="33">
        <f t="shared" si="14"/>
        <v>0</v>
      </c>
      <c r="I159" s="36">
        <v>0</v>
      </c>
    </row>
    <row r="160" spans="1:9" s="24" customFormat="1" ht="66" customHeight="1" x14ac:dyDescent="0.2">
      <c r="A160" s="6" t="s">
        <v>432</v>
      </c>
      <c r="B160" s="7" t="s">
        <v>17</v>
      </c>
      <c r="C160" s="7" t="s">
        <v>421</v>
      </c>
      <c r="D160" s="7">
        <v>240</v>
      </c>
      <c r="E160" s="8">
        <v>1000000</v>
      </c>
      <c r="F160" s="8">
        <v>0</v>
      </c>
      <c r="G160" s="8">
        <v>0</v>
      </c>
      <c r="H160" s="33">
        <f t="shared" si="14"/>
        <v>0</v>
      </c>
      <c r="I160" s="36">
        <v>0</v>
      </c>
    </row>
    <row r="161" spans="1:9" s="24" customFormat="1" ht="112.5" customHeight="1" x14ac:dyDescent="0.2">
      <c r="A161" s="6" t="s">
        <v>433</v>
      </c>
      <c r="B161" s="7" t="s">
        <v>17</v>
      </c>
      <c r="C161" s="7" t="s">
        <v>422</v>
      </c>
      <c r="D161" s="7">
        <v>240</v>
      </c>
      <c r="E161" s="8">
        <v>1000000</v>
      </c>
      <c r="F161" s="8">
        <v>0</v>
      </c>
      <c r="G161" s="8">
        <v>0</v>
      </c>
      <c r="H161" s="33">
        <f t="shared" si="14"/>
        <v>0</v>
      </c>
      <c r="I161" s="36">
        <v>0</v>
      </c>
    </row>
    <row r="162" spans="1:9" s="24" customFormat="1" ht="68.25" customHeight="1" x14ac:dyDescent="0.2">
      <c r="A162" s="6" t="s">
        <v>434</v>
      </c>
      <c r="B162" s="7" t="s">
        <v>17</v>
      </c>
      <c r="C162" s="7" t="s">
        <v>423</v>
      </c>
      <c r="D162" s="7">
        <v>240</v>
      </c>
      <c r="E162" s="8">
        <v>999711.96</v>
      </c>
      <c r="F162" s="8">
        <v>0</v>
      </c>
      <c r="G162" s="8">
        <v>0</v>
      </c>
      <c r="H162" s="33">
        <f t="shared" si="14"/>
        <v>0</v>
      </c>
      <c r="I162" s="36">
        <v>0</v>
      </c>
    </row>
    <row r="163" spans="1:9" s="24" customFormat="1" ht="65.25" customHeight="1" x14ac:dyDescent="0.2">
      <c r="A163" s="6" t="s">
        <v>435</v>
      </c>
      <c r="B163" s="7" t="s">
        <v>17</v>
      </c>
      <c r="C163" s="7" t="s">
        <v>424</v>
      </c>
      <c r="D163" s="7">
        <v>240</v>
      </c>
      <c r="E163" s="8">
        <v>1000000</v>
      </c>
      <c r="F163" s="8">
        <v>0</v>
      </c>
      <c r="G163" s="8">
        <v>0</v>
      </c>
      <c r="H163" s="33">
        <f t="shared" si="14"/>
        <v>0</v>
      </c>
      <c r="I163" s="36">
        <v>0</v>
      </c>
    </row>
    <row r="164" spans="1:9" s="24" customFormat="1" ht="68.25" customHeight="1" x14ac:dyDescent="0.2">
      <c r="A164" s="6" t="s">
        <v>436</v>
      </c>
      <c r="B164" s="7" t="s">
        <v>17</v>
      </c>
      <c r="C164" s="7" t="s">
        <v>425</v>
      </c>
      <c r="D164" s="7">
        <v>240</v>
      </c>
      <c r="E164" s="8">
        <v>990993.26</v>
      </c>
      <c r="F164" s="8">
        <v>0</v>
      </c>
      <c r="G164" s="8">
        <v>0</v>
      </c>
      <c r="H164" s="33">
        <f t="shared" si="14"/>
        <v>0</v>
      </c>
      <c r="I164" s="36">
        <v>0</v>
      </c>
    </row>
    <row r="165" spans="1:9" s="24" customFormat="1" ht="66" customHeight="1" x14ac:dyDescent="0.2">
      <c r="A165" s="6" t="s">
        <v>437</v>
      </c>
      <c r="B165" s="7" t="s">
        <v>17</v>
      </c>
      <c r="C165" s="7" t="s">
        <v>426</v>
      </c>
      <c r="D165" s="7">
        <v>240</v>
      </c>
      <c r="E165" s="8">
        <v>1000000</v>
      </c>
      <c r="F165" s="8">
        <v>0</v>
      </c>
      <c r="G165" s="8">
        <v>0</v>
      </c>
      <c r="H165" s="33">
        <f t="shared" si="14"/>
        <v>0</v>
      </c>
      <c r="I165" s="36">
        <v>0</v>
      </c>
    </row>
    <row r="166" spans="1:9" ht="32.25" customHeight="1" x14ac:dyDescent="0.2">
      <c r="A166" s="6" t="s">
        <v>15</v>
      </c>
      <c r="B166" s="7" t="s">
        <v>13</v>
      </c>
      <c r="C166" s="7" t="s">
        <v>235</v>
      </c>
      <c r="D166" s="7" t="s">
        <v>13</v>
      </c>
      <c r="E166" s="8">
        <f t="shared" ref="E166:G167" si="18">E167</f>
        <v>50000</v>
      </c>
      <c r="F166" s="8">
        <f t="shared" si="18"/>
        <v>1349.05</v>
      </c>
      <c r="G166" s="8">
        <f t="shared" si="18"/>
        <v>4473.78</v>
      </c>
      <c r="H166" s="33">
        <f t="shared" si="14"/>
        <v>2.6981000000000002</v>
      </c>
      <c r="I166" s="36">
        <f t="shared" si="15"/>
        <v>30.154589631139661</v>
      </c>
    </row>
    <row r="167" spans="1:9" ht="64.5" customHeight="1" x14ac:dyDescent="0.2">
      <c r="A167" s="6" t="s">
        <v>236</v>
      </c>
      <c r="B167" s="7" t="s">
        <v>13</v>
      </c>
      <c r="C167" s="7" t="s">
        <v>237</v>
      </c>
      <c r="D167" s="7" t="s">
        <v>13</v>
      </c>
      <c r="E167" s="8">
        <f t="shared" si="18"/>
        <v>50000</v>
      </c>
      <c r="F167" s="8">
        <f t="shared" si="18"/>
        <v>1349.05</v>
      </c>
      <c r="G167" s="8">
        <f t="shared" si="18"/>
        <v>4473.78</v>
      </c>
      <c r="H167" s="33">
        <f t="shared" si="14"/>
        <v>2.6981000000000002</v>
      </c>
      <c r="I167" s="36">
        <f t="shared" si="15"/>
        <v>30.154589631139661</v>
      </c>
    </row>
    <row r="168" spans="1:9" ht="32.25" customHeight="1" x14ac:dyDescent="0.2">
      <c r="A168" s="6" t="s">
        <v>238</v>
      </c>
      <c r="B168" s="7" t="s">
        <v>22</v>
      </c>
      <c r="C168" s="7" t="s">
        <v>239</v>
      </c>
      <c r="D168" s="7" t="s">
        <v>240</v>
      </c>
      <c r="E168" s="8">
        <v>50000</v>
      </c>
      <c r="F168" s="8">
        <v>1349.05</v>
      </c>
      <c r="G168" s="8">
        <v>4473.78</v>
      </c>
      <c r="H168" s="33">
        <f t="shared" si="14"/>
        <v>2.6981000000000002</v>
      </c>
      <c r="I168" s="36">
        <f t="shared" si="15"/>
        <v>30.154589631139661</v>
      </c>
    </row>
    <row r="169" spans="1:9" ht="65.25" customHeight="1" x14ac:dyDescent="0.2">
      <c r="A169" s="3" t="s">
        <v>241</v>
      </c>
      <c r="B169" s="4" t="s">
        <v>13</v>
      </c>
      <c r="C169" s="4" t="s">
        <v>242</v>
      </c>
      <c r="D169" s="4" t="s">
        <v>13</v>
      </c>
      <c r="E169" s="5">
        <f t="shared" ref="E169:G170" si="19">E170</f>
        <v>65000</v>
      </c>
      <c r="F169" s="5">
        <f t="shared" si="19"/>
        <v>5000</v>
      </c>
      <c r="G169" s="5">
        <f t="shared" si="19"/>
        <v>3420</v>
      </c>
      <c r="H169" s="33">
        <f t="shared" si="14"/>
        <v>7.6923076923076925</v>
      </c>
      <c r="I169" s="36">
        <f t="shared" si="15"/>
        <v>146.19883040935673</v>
      </c>
    </row>
    <row r="170" spans="1:9" ht="32.25" customHeight="1" x14ac:dyDescent="0.2">
      <c r="A170" s="6" t="s">
        <v>15</v>
      </c>
      <c r="B170" s="7" t="s">
        <v>13</v>
      </c>
      <c r="C170" s="7" t="s">
        <v>243</v>
      </c>
      <c r="D170" s="7" t="s">
        <v>13</v>
      </c>
      <c r="E170" s="8">
        <f t="shared" si="19"/>
        <v>65000</v>
      </c>
      <c r="F170" s="8">
        <f t="shared" si="19"/>
        <v>5000</v>
      </c>
      <c r="G170" s="8">
        <f t="shared" si="19"/>
        <v>3420</v>
      </c>
      <c r="H170" s="33">
        <f t="shared" si="14"/>
        <v>7.6923076923076925</v>
      </c>
      <c r="I170" s="36">
        <f t="shared" si="15"/>
        <v>146.19883040935673</v>
      </c>
    </row>
    <row r="171" spans="1:9" ht="39.75" customHeight="1" x14ac:dyDescent="0.2">
      <c r="A171" s="6" t="s">
        <v>244</v>
      </c>
      <c r="B171" s="7" t="s">
        <v>13</v>
      </c>
      <c r="C171" s="7" t="s">
        <v>245</v>
      </c>
      <c r="D171" s="7" t="s">
        <v>13</v>
      </c>
      <c r="E171" s="8">
        <f>E172+E173+E174</f>
        <v>65000</v>
      </c>
      <c r="F171" s="8">
        <f>F172+F173+F174</f>
        <v>5000</v>
      </c>
      <c r="G171" s="8">
        <f>G172+G173+G174</f>
        <v>3420</v>
      </c>
      <c r="H171" s="33">
        <f t="shared" si="14"/>
        <v>7.6923076923076925</v>
      </c>
      <c r="I171" s="36">
        <f t="shared" si="15"/>
        <v>146.19883040935673</v>
      </c>
    </row>
    <row r="172" spans="1:9" ht="30" customHeight="1" x14ac:dyDescent="0.2">
      <c r="A172" s="40" t="s">
        <v>246</v>
      </c>
      <c r="B172" s="7" t="s">
        <v>22</v>
      </c>
      <c r="C172" s="7" t="s">
        <v>247</v>
      </c>
      <c r="D172" s="7" t="s">
        <v>18</v>
      </c>
      <c r="E172" s="8">
        <v>5000</v>
      </c>
      <c r="F172" s="8">
        <v>5000</v>
      </c>
      <c r="G172" s="8">
        <v>0</v>
      </c>
      <c r="H172" s="33">
        <f t="shared" si="14"/>
        <v>100</v>
      </c>
      <c r="I172" s="36">
        <v>0</v>
      </c>
    </row>
    <row r="173" spans="1:9" ht="29.25" customHeight="1" x14ac:dyDescent="0.2">
      <c r="A173" s="41"/>
      <c r="B173" s="7" t="s">
        <v>135</v>
      </c>
      <c r="C173" s="7" t="s">
        <v>247</v>
      </c>
      <c r="D173" s="7" t="s">
        <v>18</v>
      </c>
      <c r="E173" s="8">
        <v>15000</v>
      </c>
      <c r="F173" s="8">
        <v>0</v>
      </c>
      <c r="G173" s="8">
        <v>3420</v>
      </c>
      <c r="H173" s="33">
        <f t="shared" si="14"/>
        <v>0</v>
      </c>
      <c r="I173" s="36">
        <f t="shared" si="15"/>
        <v>0</v>
      </c>
    </row>
    <row r="174" spans="1:9" ht="54.75" customHeight="1" x14ac:dyDescent="0.2">
      <c r="A174" s="6" t="s">
        <v>248</v>
      </c>
      <c r="B174" s="7" t="s">
        <v>22</v>
      </c>
      <c r="C174" s="7" t="s">
        <v>249</v>
      </c>
      <c r="D174" s="7" t="s">
        <v>18</v>
      </c>
      <c r="E174" s="8">
        <v>45000</v>
      </c>
      <c r="F174" s="8">
        <v>0</v>
      </c>
      <c r="G174" s="8">
        <v>0</v>
      </c>
      <c r="H174" s="33">
        <f t="shared" si="14"/>
        <v>0</v>
      </c>
      <c r="I174" s="36">
        <v>0</v>
      </c>
    </row>
    <row r="175" spans="1:9" ht="55.5" customHeight="1" x14ac:dyDescent="0.2">
      <c r="A175" s="3" t="s">
        <v>250</v>
      </c>
      <c r="B175" s="4" t="s">
        <v>13</v>
      </c>
      <c r="C175" s="4" t="s">
        <v>251</v>
      </c>
      <c r="D175" s="4" t="s">
        <v>13</v>
      </c>
      <c r="E175" s="5">
        <f t="shared" ref="E175:G177" si="20">E176</f>
        <v>25000</v>
      </c>
      <c r="F175" s="5">
        <f t="shared" si="20"/>
        <v>17500</v>
      </c>
      <c r="G175" s="5">
        <f t="shared" si="20"/>
        <v>27000</v>
      </c>
      <c r="H175" s="33">
        <f t="shared" si="14"/>
        <v>70</v>
      </c>
      <c r="I175" s="36">
        <f t="shared" si="15"/>
        <v>64.81481481481481</v>
      </c>
    </row>
    <row r="176" spans="1:9" ht="32.25" customHeight="1" x14ac:dyDescent="0.2">
      <c r="A176" s="6" t="s">
        <v>15</v>
      </c>
      <c r="B176" s="7" t="s">
        <v>13</v>
      </c>
      <c r="C176" s="7" t="s">
        <v>252</v>
      </c>
      <c r="D176" s="7" t="s">
        <v>13</v>
      </c>
      <c r="E176" s="8">
        <f t="shared" si="20"/>
        <v>25000</v>
      </c>
      <c r="F176" s="8">
        <f t="shared" si="20"/>
        <v>17500</v>
      </c>
      <c r="G176" s="8">
        <f t="shared" si="20"/>
        <v>27000</v>
      </c>
      <c r="H176" s="33">
        <f t="shared" si="14"/>
        <v>70</v>
      </c>
      <c r="I176" s="36">
        <f t="shared" si="15"/>
        <v>64.81481481481481</v>
      </c>
    </row>
    <row r="177" spans="1:9" ht="69.75" customHeight="1" x14ac:dyDescent="0.2">
      <c r="A177" s="6" t="s">
        <v>253</v>
      </c>
      <c r="B177" s="7" t="s">
        <v>13</v>
      </c>
      <c r="C177" s="7" t="s">
        <v>254</v>
      </c>
      <c r="D177" s="7" t="s">
        <v>13</v>
      </c>
      <c r="E177" s="8">
        <f t="shared" si="20"/>
        <v>25000</v>
      </c>
      <c r="F177" s="8">
        <f t="shared" si="20"/>
        <v>17500</v>
      </c>
      <c r="G177" s="8">
        <f t="shared" si="20"/>
        <v>27000</v>
      </c>
      <c r="H177" s="33">
        <f t="shared" si="14"/>
        <v>70</v>
      </c>
      <c r="I177" s="36">
        <f t="shared" si="15"/>
        <v>64.81481481481481</v>
      </c>
    </row>
    <row r="178" spans="1:9" ht="44.25" customHeight="1" x14ac:dyDescent="0.2">
      <c r="A178" s="6" t="s">
        <v>255</v>
      </c>
      <c r="B178" s="7" t="s">
        <v>391</v>
      </c>
      <c r="C178" s="7" t="s">
        <v>256</v>
      </c>
      <c r="D178" s="7" t="s">
        <v>18</v>
      </c>
      <c r="E178" s="8">
        <v>25000</v>
      </c>
      <c r="F178" s="8">
        <v>17500</v>
      </c>
      <c r="G178" s="8">
        <v>27000</v>
      </c>
      <c r="H178" s="33">
        <f t="shared" si="14"/>
        <v>70</v>
      </c>
      <c r="I178" s="36">
        <f t="shared" si="15"/>
        <v>64.81481481481481</v>
      </c>
    </row>
    <row r="179" spans="1:9" ht="122.25" customHeight="1" x14ac:dyDescent="0.2">
      <c r="A179" s="3" t="s">
        <v>257</v>
      </c>
      <c r="B179" s="4" t="s">
        <v>13</v>
      </c>
      <c r="C179" s="4" t="s">
        <v>258</v>
      </c>
      <c r="D179" s="4" t="s">
        <v>13</v>
      </c>
      <c r="E179" s="5">
        <f t="shared" ref="E179:G180" si="21">E180</f>
        <v>19806593.59</v>
      </c>
      <c r="F179" s="5">
        <f t="shared" si="21"/>
        <v>13634753.359999999</v>
      </c>
      <c r="G179" s="5">
        <f t="shared" si="21"/>
        <v>23750933</v>
      </c>
      <c r="H179" s="33">
        <f t="shared" si="14"/>
        <v>68.839466504144085</v>
      </c>
      <c r="I179" s="36">
        <f t="shared" si="15"/>
        <v>57.407232633766426</v>
      </c>
    </row>
    <row r="180" spans="1:9" ht="32.25" customHeight="1" x14ac:dyDescent="0.2">
      <c r="A180" s="6" t="s">
        <v>15</v>
      </c>
      <c r="B180" s="7" t="s">
        <v>13</v>
      </c>
      <c r="C180" s="7" t="s">
        <v>259</v>
      </c>
      <c r="D180" s="7" t="s">
        <v>13</v>
      </c>
      <c r="E180" s="8">
        <f t="shared" si="21"/>
        <v>19806593.59</v>
      </c>
      <c r="F180" s="8">
        <f t="shared" si="21"/>
        <v>13634753.359999999</v>
      </c>
      <c r="G180" s="8">
        <f t="shared" si="21"/>
        <v>23750933</v>
      </c>
      <c r="H180" s="33">
        <f t="shared" si="14"/>
        <v>68.839466504144085</v>
      </c>
      <c r="I180" s="36">
        <f t="shared" si="15"/>
        <v>57.407232633766426</v>
      </c>
    </row>
    <row r="181" spans="1:9" ht="64.5" customHeight="1" x14ac:dyDescent="0.2">
      <c r="A181" s="6" t="s">
        <v>43</v>
      </c>
      <c r="B181" s="7" t="s">
        <v>13</v>
      </c>
      <c r="C181" s="7" t="s">
        <v>260</v>
      </c>
      <c r="D181" s="7" t="s">
        <v>13</v>
      </c>
      <c r="E181" s="8">
        <f>E182+E183+E184+E185</f>
        <v>19806593.59</v>
      </c>
      <c r="F181" s="8">
        <f>F182+F183+F184+F185</f>
        <v>13634753.359999999</v>
      </c>
      <c r="G181" s="8">
        <f>G182+G183+G184+G185</f>
        <v>23750933</v>
      </c>
      <c r="H181" s="33">
        <f t="shared" si="14"/>
        <v>68.839466504144085</v>
      </c>
      <c r="I181" s="36">
        <f t="shared" si="15"/>
        <v>57.407232633766426</v>
      </c>
    </row>
    <row r="182" spans="1:9" ht="43.5" customHeight="1" x14ac:dyDescent="0.2">
      <c r="A182" s="40" t="s">
        <v>261</v>
      </c>
      <c r="B182" s="7" t="s">
        <v>17</v>
      </c>
      <c r="C182" s="37" t="s">
        <v>394</v>
      </c>
      <c r="D182" s="7" t="s">
        <v>129</v>
      </c>
      <c r="E182" s="8">
        <v>990631.13</v>
      </c>
      <c r="F182" s="8">
        <v>636213.82999999996</v>
      </c>
      <c r="G182" s="8">
        <v>522248.67</v>
      </c>
      <c r="H182" s="33">
        <f t="shared" si="14"/>
        <v>64.223080694021789</v>
      </c>
      <c r="I182" s="36">
        <f t="shared" si="15"/>
        <v>121.82201057591971</v>
      </c>
    </row>
    <row r="183" spans="1:9" ht="36" customHeight="1" x14ac:dyDescent="0.2">
      <c r="A183" s="43"/>
      <c r="B183" s="7" t="s">
        <v>17</v>
      </c>
      <c r="C183" s="51"/>
      <c r="D183" s="7" t="s">
        <v>18</v>
      </c>
      <c r="E183" s="8">
        <v>2355048.9900000002</v>
      </c>
      <c r="F183" s="8">
        <v>377059.53</v>
      </c>
      <c r="G183" s="8">
        <v>374684.33</v>
      </c>
      <c r="H183" s="33">
        <f t="shared" si="14"/>
        <v>16.010687319077807</v>
      </c>
      <c r="I183" s="36">
        <f t="shared" si="15"/>
        <v>100.63392029231647</v>
      </c>
    </row>
    <row r="184" spans="1:9" ht="39.75" customHeight="1" x14ac:dyDescent="0.2">
      <c r="A184" s="41"/>
      <c r="B184" s="7" t="s">
        <v>17</v>
      </c>
      <c r="C184" s="52"/>
      <c r="D184" s="7" t="s">
        <v>60</v>
      </c>
      <c r="E184" s="8">
        <v>16460913.470000001</v>
      </c>
      <c r="F184" s="8">
        <v>12621480</v>
      </c>
      <c r="G184" s="8">
        <v>5625600</v>
      </c>
      <c r="H184" s="33">
        <f t="shared" si="14"/>
        <v>76.675453175807263</v>
      </c>
      <c r="I184" s="36">
        <f t="shared" si="15"/>
        <v>224.35793515358361</v>
      </c>
    </row>
    <row r="185" spans="1:9" ht="102.75" customHeight="1" x14ac:dyDescent="0.2">
      <c r="A185" s="6" t="s">
        <v>392</v>
      </c>
      <c r="B185" s="7" t="s">
        <v>17</v>
      </c>
      <c r="C185" s="7" t="s">
        <v>393</v>
      </c>
      <c r="D185" s="7" t="s">
        <v>60</v>
      </c>
      <c r="E185" s="8">
        <v>0</v>
      </c>
      <c r="F185" s="8">
        <v>0</v>
      </c>
      <c r="G185" s="8">
        <v>17228400</v>
      </c>
      <c r="H185" s="33">
        <v>0</v>
      </c>
      <c r="I185" s="36">
        <f t="shared" si="15"/>
        <v>0</v>
      </c>
    </row>
    <row r="186" spans="1:9" ht="57" customHeight="1" x14ac:dyDescent="0.2">
      <c r="A186" s="3" t="s">
        <v>262</v>
      </c>
      <c r="B186" s="4" t="s">
        <v>13</v>
      </c>
      <c r="C186" s="4" t="s">
        <v>263</v>
      </c>
      <c r="D186" s="4" t="s">
        <v>13</v>
      </c>
      <c r="E186" s="5">
        <f>E187+E191</f>
        <v>500000</v>
      </c>
      <c r="F186" s="5">
        <f>F187+F191</f>
        <v>352582</v>
      </c>
      <c r="G186" s="5">
        <f>G187+G191</f>
        <v>472877.82</v>
      </c>
      <c r="H186" s="33">
        <f t="shared" si="14"/>
        <v>70.516400000000004</v>
      </c>
      <c r="I186" s="36">
        <f t="shared" si="15"/>
        <v>74.560908777662689</v>
      </c>
    </row>
    <row r="187" spans="1:9" ht="28.5" customHeight="1" x14ac:dyDescent="0.2">
      <c r="A187" s="16" t="s">
        <v>31</v>
      </c>
      <c r="B187" s="19" t="s">
        <v>13</v>
      </c>
      <c r="C187" s="12" t="s">
        <v>398</v>
      </c>
      <c r="D187" s="13" t="s">
        <v>13</v>
      </c>
      <c r="E187" s="8">
        <v>0</v>
      </c>
      <c r="F187" s="8">
        <v>0</v>
      </c>
      <c r="G187" s="8">
        <f>G188</f>
        <v>408877.82</v>
      </c>
      <c r="H187" s="33">
        <v>0</v>
      </c>
      <c r="I187" s="36">
        <f t="shared" si="15"/>
        <v>0</v>
      </c>
    </row>
    <row r="188" spans="1:9" ht="33" customHeight="1" x14ac:dyDescent="0.2">
      <c r="A188" s="17" t="s">
        <v>395</v>
      </c>
      <c r="B188" s="19" t="s">
        <v>13</v>
      </c>
      <c r="C188" s="12" t="s">
        <v>399</v>
      </c>
      <c r="D188" s="13" t="s">
        <v>13</v>
      </c>
      <c r="E188" s="8">
        <v>0</v>
      </c>
      <c r="F188" s="8">
        <v>0</v>
      </c>
      <c r="G188" s="8">
        <f>G189+G190</f>
        <v>408877.82</v>
      </c>
      <c r="H188" s="33">
        <v>0</v>
      </c>
      <c r="I188" s="36">
        <f t="shared" si="15"/>
        <v>0</v>
      </c>
    </row>
    <row r="189" spans="1:9" ht="83.25" customHeight="1" x14ac:dyDescent="0.2">
      <c r="A189" s="18" t="s">
        <v>396</v>
      </c>
      <c r="B189" s="19" t="s">
        <v>22</v>
      </c>
      <c r="C189" s="20" t="s">
        <v>400</v>
      </c>
      <c r="D189" s="21" t="s">
        <v>18</v>
      </c>
      <c r="E189" s="8">
        <v>0</v>
      </c>
      <c r="F189" s="8">
        <v>0</v>
      </c>
      <c r="G189" s="8">
        <v>396611.48</v>
      </c>
      <c r="H189" s="33">
        <v>0</v>
      </c>
      <c r="I189" s="36">
        <f t="shared" si="15"/>
        <v>0</v>
      </c>
    </row>
    <row r="190" spans="1:9" ht="87" customHeight="1" x14ac:dyDescent="0.2">
      <c r="A190" s="18" t="s">
        <v>397</v>
      </c>
      <c r="B190" s="19" t="s">
        <v>22</v>
      </c>
      <c r="C190" s="20" t="s">
        <v>401</v>
      </c>
      <c r="D190" s="21" t="s">
        <v>18</v>
      </c>
      <c r="E190" s="8">
        <v>0</v>
      </c>
      <c r="F190" s="8">
        <v>0</v>
      </c>
      <c r="G190" s="8">
        <v>12266.34</v>
      </c>
      <c r="H190" s="33">
        <v>0</v>
      </c>
      <c r="I190" s="36">
        <f t="shared" si="15"/>
        <v>0</v>
      </c>
    </row>
    <row r="191" spans="1:9" ht="32.25" customHeight="1" x14ac:dyDescent="0.2">
      <c r="A191" s="6" t="s">
        <v>15</v>
      </c>
      <c r="B191" s="7" t="s">
        <v>13</v>
      </c>
      <c r="C191" s="7" t="s">
        <v>264</v>
      </c>
      <c r="D191" s="7" t="s">
        <v>13</v>
      </c>
      <c r="E191" s="8">
        <f>E192</f>
        <v>500000</v>
      </c>
      <c r="F191" s="8">
        <f>F192</f>
        <v>352582</v>
      </c>
      <c r="G191" s="8">
        <f>G192</f>
        <v>64000</v>
      </c>
      <c r="H191" s="33">
        <f t="shared" si="14"/>
        <v>70.516400000000004</v>
      </c>
      <c r="I191" s="36">
        <f t="shared" si="15"/>
        <v>550.90937499999995</v>
      </c>
    </row>
    <row r="192" spans="1:9" ht="54.75" customHeight="1" x14ac:dyDescent="0.2">
      <c r="A192" s="6" t="s">
        <v>43</v>
      </c>
      <c r="B192" s="7" t="s">
        <v>13</v>
      </c>
      <c r="C192" s="7" t="s">
        <v>265</v>
      </c>
      <c r="D192" s="7" t="s">
        <v>13</v>
      </c>
      <c r="E192" s="8">
        <f>E193+E194</f>
        <v>500000</v>
      </c>
      <c r="F192" s="8">
        <f>F193+F194</f>
        <v>352582</v>
      </c>
      <c r="G192" s="8">
        <f>G193</f>
        <v>64000</v>
      </c>
      <c r="H192" s="33">
        <f t="shared" si="14"/>
        <v>70.516400000000004</v>
      </c>
      <c r="I192" s="36">
        <f t="shared" si="15"/>
        <v>550.90937499999995</v>
      </c>
    </row>
    <row r="193" spans="1:11" ht="30" customHeight="1" x14ac:dyDescent="0.2">
      <c r="A193" s="40" t="s">
        <v>266</v>
      </c>
      <c r="B193" s="7" t="s">
        <v>22</v>
      </c>
      <c r="C193" s="7" t="s">
        <v>267</v>
      </c>
      <c r="D193" s="7" t="s">
        <v>268</v>
      </c>
      <c r="E193" s="8">
        <v>270000</v>
      </c>
      <c r="F193" s="8">
        <v>141000</v>
      </c>
      <c r="G193" s="8">
        <v>64000</v>
      </c>
      <c r="H193" s="33">
        <f t="shared" si="14"/>
        <v>52.222222222222221</v>
      </c>
      <c r="I193" s="36">
        <f t="shared" si="15"/>
        <v>220.3125</v>
      </c>
    </row>
    <row r="194" spans="1:11" ht="27.75" customHeight="1" x14ac:dyDescent="0.2">
      <c r="A194" s="41"/>
      <c r="B194" s="7" t="s">
        <v>22</v>
      </c>
      <c r="C194" s="7" t="s">
        <v>267</v>
      </c>
      <c r="D194" s="7" t="s">
        <v>18</v>
      </c>
      <c r="E194" s="8">
        <v>230000</v>
      </c>
      <c r="F194" s="8">
        <v>211582</v>
      </c>
      <c r="G194" s="8">
        <v>0</v>
      </c>
      <c r="H194" s="33">
        <f t="shared" si="14"/>
        <v>91.992173913043473</v>
      </c>
      <c r="I194" s="36">
        <v>0</v>
      </c>
    </row>
    <row r="195" spans="1:11" ht="87.75" customHeight="1" x14ac:dyDescent="0.2">
      <c r="A195" s="3" t="s">
        <v>269</v>
      </c>
      <c r="B195" s="4" t="s">
        <v>13</v>
      </c>
      <c r="C195" s="4" t="s">
        <v>270</v>
      </c>
      <c r="D195" s="4" t="s">
        <v>13</v>
      </c>
      <c r="E195" s="5">
        <f>E196+E199</f>
        <v>10116074.51</v>
      </c>
      <c r="F195" s="5">
        <f>F196+F199</f>
        <v>0</v>
      </c>
      <c r="G195" s="5">
        <v>0</v>
      </c>
      <c r="H195" s="33">
        <f t="shared" si="14"/>
        <v>0</v>
      </c>
      <c r="I195" s="36">
        <v>0</v>
      </c>
    </row>
    <row r="196" spans="1:11" ht="39.75" customHeight="1" x14ac:dyDescent="0.2">
      <c r="A196" s="6" t="s">
        <v>26</v>
      </c>
      <c r="B196" s="7" t="s">
        <v>13</v>
      </c>
      <c r="C196" s="7" t="s">
        <v>271</v>
      </c>
      <c r="D196" s="7" t="s">
        <v>13</v>
      </c>
      <c r="E196" s="8">
        <f>E197</f>
        <v>1329374.31</v>
      </c>
      <c r="F196" s="8">
        <f>F197</f>
        <v>0</v>
      </c>
      <c r="G196" s="8">
        <v>0</v>
      </c>
      <c r="H196" s="33">
        <f t="shared" si="14"/>
        <v>0</v>
      </c>
      <c r="I196" s="36">
        <v>0</v>
      </c>
    </row>
    <row r="197" spans="1:11" ht="63.75" customHeight="1" x14ac:dyDescent="0.2">
      <c r="A197" s="6" t="s">
        <v>272</v>
      </c>
      <c r="B197" s="7" t="s">
        <v>13</v>
      </c>
      <c r="C197" s="7" t="s">
        <v>273</v>
      </c>
      <c r="D197" s="7" t="s">
        <v>13</v>
      </c>
      <c r="E197" s="8">
        <f>E198</f>
        <v>1329374.31</v>
      </c>
      <c r="F197" s="8">
        <f>F198</f>
        <v>0</v>
      </c>
      <c r="G197" s="8">
        <v>0</v>
      </c>
      <c r="H197" s="33">
        <f t="shared" ref="H197:H260" si="22">F197*100/E197</f>
        <v>0</v>
      </c>
      <c r="I197" s="36">
        <v>0</v>
      </c>
    </row>
    <row r="198" spans="1:11" ht="37.5" customHeight="1" x14ac:dyDescent="0.2">
      <c r="A198" s="6" t="s">
        <v>274</v>
      </c>
      <c r="B198" s="7" t="s">
        <v>22</v>
      </c>
      <c r="C198" s="7" t="s">
        <v>275</v>
      </c>
      <c r="D198" s="7" t="s">
        <v>18</v>
      </c>
      <c r="E198" s="8">
        <v>1329374.31</v>
      </c>
      <c r="F198" s="8">
        <v>0</v>
      </c>
      <c r="G198" s="8">
        <v>0</v>
      </c>
      <c r="H198" s="33">
        <f t="shared" si="22"/>
        <v>0</v>
      </c>
      <c r="I198" s="36">
        <v>0</v>
      </c>
    </row>
    <row r="199" spans="1:11" ht="18" customHeight="1" x14ac:dyDescent="0.2">
      <c r="A199" s="6" t="s">
        <v>15</v>
      </c>
      <c r="B199" s="7" t="s">
        <v>13</v>
      </c>
      <c r="C199" s="7" t="s">
        <v>276</v>
      </c>
      <c r="D199" s="7" t="s">
        <v>13</v>
      </c>
      <c r="E199" s="8">
        <f>E200</f>
        <v>8786700.1999999993</v>
      </c>
      <c r="F199" s="8">
        <f>F200</f>
        <v>0</v>
      </c>
      <c r="G199" s="8">
        <v>0</v>
      </c>
      <c r="H199" s="33">
        <f t="shared" si="22"/>
        <v>0</v>
      </c>
      <c r="I199" s="36">
        <v>0</v>
      </c>
    </row>
    <row r="200" spans="1:11" ht="54.75" customHeight="1" x14ac:dyDescent="0.2">
      <c r="A200" s="6" t="s">
        <v>277</v>
      </c>
      <c r="B200" s="7" t="s">
        <v>13</v>
      </c>
      <c r="C200" s="7" t="s">
        <v>278</v>
      </c>
      <c r="D200" s="7" t="s">
        <v>13</v>
      </c>
      <c r="E200" s="8">
        <f>E201</f>
        <v>8786700.1999999993</v>
      </c>
      <c r="F200" s="8">
        <f>F201</f>
        <v>0</v>
      </c>
      <c r="G200" s="8">
        <v>0</v>
      </c>
      <c r="H200" s="33">
        <f t="shared" si="22"/>
        <v>0</v>
      </c>
      <c r="I200" s="36">
        <v>0</v>
      </c>
    </row>
    <row r="201" spans="1:11" ht="52.5" customHeight="1" x14ac:dyDescent="0.2">
      <c r="A201" s="6" t="s">
        <v>439</v>
      </c>
      <c r="B201" s="7" t="s">
        <v>22</v>
      </c>
      <c r="C201" s="7" t="s">
        <v>438</v>
      </c>
      <c r="D201" s="7" t="s">
        <v>18</v>
      </c>
      <c r="E201" s="8">
        <v>8786700.1999999993</v>
      </c>
      <c r="F201" s="8">
        <v>0</v>
      </c>
      <c r="G201" s="8">
        <v>0</v>
      </c>
      <c r="H201" s="33">
        <f t="shared" si="22"/>
        <v>0</v>
      </c>
      <c r="I201" s="36">
        <v>0</v>
      </c>
    </row>
    <row r="202" spans="1:11" ht="48.95" customHeight="1" x14ac:dyDescent="0.2">
      <c r="A202" s="3" t="s">
        <v>280</v>
      </c>
      <c r="B202" s="4" t="s">
        <v>13</v>
      </c>
      <c r="C202" s="4" t="s">
        <v>281</v>
      </c>
      <c r="D202" s="4" t="s">
        <v>13</v>
      </c>
      <c r="E202" s="5">
        <f>E203+E206</f>
        <v>413873833.97000003</v>
      </c>
      <c r="F202" s="5">
        <f>F203+F206</f>
        <v>250561128.59</v>
      </c>
      <c r="G202" s="5">
        <f>G203+G206</f>
        <v>142693698.33999997</v>
      </c>
      <c r="H202" s="33">
        <f t="shared" si="22"/>
        <v>60.540461373589061</v>
      </c>
      <c r="I202" s="36">
        <f t="shared" ref="I202:I262" si="23">F202/G202*100</f>
        <v>175.59368879274649</v>
      </c>
    </row>
    <row r="203" spans="1:11" ht="33.75" customHeight="1" x14ac:dyDescent="0.2">
      <c r="A203" s="6" t="s">
        <v>26</v>
      </c>
      <c r="B203" s="7" t="s">
        <v>13</v>
      </c>
      <c r="C203" s="7" t="s">
        <v>282</v>
      </c>
      <c r="D203" s="7" t="s">
        <v>13</v>
      </c>
      <c r="E203" s="8">
        <f t="shared" ref="E203:G204" si="24">E204</f>
        <v>36965.279999999999</v>
      </c>
      <c r="F203" s="8">
        <f t="shared" si="24"/>
        <v>36965.279999999999</v>
      </c>
      <c r="G203" s="8">
        <f t="shared" si="24"/>
        <v>0</v>
      </c>
      <c r="H203" s="33">
        <f t="shared" si="22"/>
        <v>100</v>
      </c>
      <c r="I203" s="36">
        <v>0</v>
      </c>
    </row>
    <row r="204" spans="1:11" ht="72" customHeight="1" x14ac:dyDescent="0.2">
      <c r="A204" s="6" t="s">
        <v>272</v>
      </c>
      <c r="B204" s="7" t="s">
        <v>13</v>
      </c>
      <c r="C204" s="7" t="s">
        <v>283</v>
      </c>
      <c r="D204" s="7" t="s">
        <v>13</v>
      </c>
      <c r="E204" s="8">
        <f t="shared" si="24"/>
        <v>36965.279999999999</v>
      </c>
      <c r="F204" s="8">
        <f t="shared" si="24"/>
        <v>36965.279999999999</v>
      </c>
      <c r="G204" s="8">
        <f t="shared" si="24"/>
        <v>0</v>
      </c>
      <c r="H204" s="33">
        <f t="shared" si="22"/>
        <v>100</v>
      </c>
      <c r="I204" s="36">
        <v>0</v>
      </c>
    </row>
    <row r="205" spans="1:11" ht="40.5" customHeight="1" x14ac:dyDescent="0.2">
      <c r="A205" s="6" t="s">
        <v>274</v>
      </c>
      <c r="B205" s="7" t="s">
        <v>22</v>
      </c>
      <c r="C205" s="7" t="s">
        <v>284</v>
      </c>
      <c r="D205" s="7" t="s">
        <v>18</v>
      </c>
      <c r="E205" s="8">
        <v>36965.279999999999</v>
      </c>
      <c r="F205" s="8">
        <v>36965.279999999999</v>
      </c>
      <c r="G205" s="8">
        <v>0</v>
      </c>
      <c r="H205" s="33">
        <f t="shared" si="22"/>
        <v>100</v>
      </c>
      <c r="I205" s="36">
        <v>0</v>
      </c>
    </row>
    <row r="206" spans="1:11" ht="48.95" customHeight="1" x14ac:dyDescent="0.2">
      <c r="A206" s="6" t="s">
        <v>285</v>
      </c>
      <c r="B206" s="7" t="s">
        <v>13</v>
      </c>
      <c r="C206" s="7" t="s">
        <v>286</v>
      </c>
      <c r="D206" s="7" t="s">
        <v>13</v>
      </c>
      <c r="E206" s="8">
        <f>E207+E270</f>
        <v>413836868.69000006</v>
      </c>
      <c r="F206" s="8">
        <f>F207+F270</f>
        <v>250524163.31</v>
      </c>
      <c r="G206" s="8">
        <f>G207+G270</f>
        <v>142693698.33999997</v>
      </c>
      <c r="H206" s="33">
        <f t="shared" si="22"/>
        <v>60.536936716884078</v>
      </c>
      <c r="I206" s="36">
        <f t="shared" si="23"/>
        <v>175.56778345815215</v>
      </c>
    </row>
    <row r="207" spans="1:11" ht="32.25" customHeight="1" x14ac:dyDescent="0.2">
      <c r="A207" s="6" t="s">
        <v>287</v>
      </c>
      <c r="B207" s="7" t="s">
        <v>13</v>
      </c>
      <c r="C207" s="7" t="s">
        <v>288</v>
      </c>
      <c r="D207" s="7" t="s">
        <v>13</v>
      </c>
      <c r="E207" s="8">
        <f>E208+E209+E210+E211+E212+E213+E214+E215+E216+E217+E218+E219+E220+E221+E222+E223+E224+E225+E226+E227+E228+E229+E230+E231+E232+E233+E234+E235+E236+E237+E238+E239+E240+E241+E242+E243+E244+E245+E246+E247+E248+E249+E250+E251+E252+E253+E254+E256+E255+E257+E258+E259+E260+E261+E262+E263+E264+E265+E266+E267+E268+E269</f>
        <v>374016734.38000005</v>
      </c>
      <c r="F207" s="8">
        <f>F208+F209+F210+F211+F212+F213+F214+F215+F216+F217+F218+F219+F220+F221+F222+F223+F224+F225+F226+F227+F228+F229+F230+F231+F232+F233+F234+F235+F236+F237+F238+F239+F240+F241+F242+F243+F244+F245+F246+F247+F248+F249+F250+F251+F252+F253+F254+F256+F255+F257+F258+F259+F260+F261+F262+F263+F264+F265+F266+F267+F268+F269</f>
        <v>227655153.47</v>
      </c>
      <c r="G207" s="8">
        <f>G208+G209+G210+G211+G212+G213+G214+G215+G216+G217+G218+G219+G220+G221+G222+G223+G224+G225+G226+G227+G228+G229+G230+G231+G232+G233+G234+G235+G236+G237+G238+G239+G240+G241+G242+G243+G244+G245+G246+G247+G248+G249+G250+G251+G252+G253+G254+G256+G255+G257+G258+G259+G260+G261+G262+G263+G264+G265+G266+G267+G268+G269</f>
        <v>121066861.58999997</v>
      </c>
      <c r="H207" s="33">
        <f t="shared" si="22"/>
        <v>60.867638408580653</v>
      </c>
      <c r="I207" s="36">
        <f t="shared" si="23"/>
        <v>188.0408482388579</v>
      </c>
    </row>
    <row r="208" spans="1:11" ht="32.25" customHeight="1" x14ac:dyDescent="0.2">
      <c r="A208" s="6" t="s">
        <v>289</v>
      </c>
      <c r="B208" s="7" t="s">
        <v>22</v>
      </c>
      <c r="C208" s="7" t="s">
        <v>290</v>
      </c>
      <c r="D208" s="7" t="s">
        <v>268</v>
      </c>
      <c r="E208" s="8">
        <v>3762648.11</v>
      </c>
      <c r="F208" s="8">
        <v>2686496.97</v>
      </c>
      <c r="G208" s="8">
        <v>2071249.9</v>
      </c>
      <c r="H208" s="33">
        <f t="shared" si="22"/>
        <v>71.399102213680038</v>
      </c>
      <c r="I208" s="36">
        <f t="shared" si="23"/>
        <v>129.70414482578855</v>
      </c>
      <c r="K208" s="31"/>
    </row>
    <row r="209" spans="1:9" ht="39" customHeight="1" x14ac:dyDescent="0.2">
      <c r="A209" s="6" t="s">
        <v>291</v>
      </c>
      <c r="B209" s="7" t="s">
        <v>200</v>
      </c>
      <c r="C209" s="7" t="s">
        <v>292</v>
      </c>
      <c r="D209" s="7" t="s">
        <v>268</v>
      </c>
      <c r="E209" s="8">
        <v>3660947.59</v>
      </c>
      <c r="F209" s="8">
        <v>2960860.66</v>
      </c>
      <c r="G209" s="8">
        <v>2139487.02</v>
      </c>
      <c r="H209" s="33">
        <f t="shared" si="22"/>
        <v>80.876892859315703</v>
      </c>
      <c r="I209" s="36">
        <f t="shared" si="23"/>
        <v>138.39114854737468</v>
      </c>
    </row>
    <row r="210" spans="1:9" ht="27" customHeight="1" x14ac:dyDescent="0.2">
      <c r="A210" s="40" t="s">
        <v>293</v>
      </c>
      <c r="B210" s="7" t="s">
        <v>200</v>
      </c>
      <c r="C210" s="7" t="s">
        <v>294</v>
      </c>
      <c r="D210" s="7" t="s">
        <v>268</v>
      </c>
      <c r="E210" s="8">
        <v>4097132.46</v>
      </c>
      <c r="F210" s="8">
        <v>2335220.56</v>
      </c>
      <c r="G210" s="8">
        <v>1866094.19</v>
      </c>
      <c r="H210" s="33">
        <f t="shared" si="22"/>
        <v>56.996462350157948</v>
      </c>
      <c r="I210" s="36">
        <f t="shared" si="23"/>
        <v>125.13947969582392</v>
      </c>
    </row>
    <row r="211" spans="1:9" ht="28.5" customHeight="1" x14ac:dyDescent="0.2">
      <c r="A211" s="43"/>
      <c r="B211" s="7" t="s">
        <v>200</v>
      </c>
      <c r="C211" s="7" t="s">
        <v>294</v>
      </c>
      <c r="D211" s="7" t="s">
        <v>18</v>
      </c>
      <c r="E211" s="8">
        <v>60000</v>
      </c>
      <c r="F211" s="8">
        <v>43600</v>
      </c>
      <c r="G211" s="8">
        <v>0</v>
      </c>
      <c r="H211" s="33">
        <f t="shared" si="22"/>
        <v>72.666666666666671</v>
      </c>
      <c r="I211" s="36">
        <v>0</v>
      </c>
    </row>
    <row r="212" spans="1:9" ht="30.75" customHeight="1" x14ac:dyDescent="0.2">
      <c r="A212" s="41"/>
      <c r="B212" s="7" t="s">
        <v>200</v>
      </c>
      <c r="C212" s="7" t="s">
        <v>294</v>
      </c>
      <c r="D212" s="7" t="s">
        <v>130</v>
      </c>
      <c r="E212" s="8">
        <v>500</v>
      </c>
      <c r="F212" s="8">
        <v>0</v>
      </c>
      <c r="G212" s="8">
        <v>0.19</v>
      </c>
      <c r="H212" s="33">
        <f t="shared" si="22"/>
        <v>0</v>
      </c>
      <c r="I212" s="36">
        <f t="shared" si="23"/>
        <v>0</v>
      </c>
    </row>
    <row r="213" spans="1:9" ht="30" customHeight="1" x14ac:dyDescent="0.2">
      <c r="A213" s="40" t="s">
        <v>293</v>
      </c>
      <c r="B213" s="7" t="s">
        <v>22</v>
      </c>
      <c r="C213" s="7" t="s">
        <v>294</v>
      </c>
      <c r="D213" s="7" t="s">
        <v>268</v>
      </c>
      <c r="E213" s="8">
        <v>51188140.979999997</v>
      </c>
      <c r="F213" s="8">
        <v>33445038.120000001</v>
      </c>
      <c r="G213" s="8">
        <v>29555555.59</v>
      </c>
      <c r="H213" s="33">
        <f t="shared" si="22"/>
        <v>65.337473640754993</v>
      </c>
      <c r="I213" s="36">
        <f t="shared" si="23"/>
        <v>113.15990328165574</v>
      </c>
    </row>
    <row r="214" spans="1:9" ht="30" customHeight="1" x14ac:dyDescent="0.2">
      <c r="A214" s="43"/>
      <c r="B214" s="7" t="s">
        <v>22</v>
      </c>
      <c r="C214" s="7" t="s">
        <v>294</v>
      </c>
      <c r="D214" s="7" t="s">
        <v>18</v>
      </c>
      <c r="E214" s="8">
        <v>1519526.55</v>
      </c>
      <c r="F214" s="8">
        <v>930309.2</v>
      </c>
      <c r="G214" s="8">
        <v>858256.54</v>
      </c>
      <c r="H214" s="33">
        <f t="shared" si="22"/>
        <v>61.223622581652158</v>
      </c>
      <c r="I214" s="36">
        <f t="shared" si="23"/>
        <v>108.39523576482155</v>
      </c>
    </row>
    <row r="215" spans="1:9" ht="35.25" customHeight="1" x14ac:dyDescent="0.2">
      <c r="A215" s="41"/>
      <c r="B215" s="7" t="s">
        <v>22</v>
      </c>
      <c r="C215" s="7" t="s">
        <v>294</v>
      </c>
      <c r="D215" s="7" t="s">
        <v>130</v>
      </c>
      <c r="E215" s="8">
        <v>130000</v>
      </c>
      <c r="F215" s="8">
        <v>86312.91</v>
      </c>
      <c r="G215" s="8">
        <v>108476.6</v>
      </c>
      <c r="H215" s="33">
        <f t="shared" si="22"/>
        <v>66.39454615384615</v>
      </c>
      <c r="I215" s="36">
        <f t="shared" si="23"/>
        <v>79.568229461469116</v>
      </c>
    </row>
    <row r="216" spans="1:9" ht="35.25" customHeight="1" x14ac:dyDescent="0.2">
      <c r="A216" s="40" t="s">
        <v>293</v>
      </c>
      <c r="B216" s="7" t="s">
        <v>295</v>
      </c>
      <c r="C216" s="7" t="s">
        <v>294</v>
      </c>
      <c r="D216" s="7" t="s">
        <v>268</v>
      </c>
      <c r="E216" s="8">
        <v>2619801.0699999998</v>
      </c>
      <c r="F216" s="8">
        <v>1810213.17</v>
      </c>
      <c r="G216" s="8">
        <v>1116062.99</v>
      </c>
      <c r="H216" s="33">
        <f t="shared" si="22"/>
        <v>69.097352113074763</v>
      </c>
      <c r="I216" s="36">
        <f t="shared" si="23"/>
        <v>162.196326391936</v>
      </c>
    </row>
    <row r="217" spans="1:9" ht="35.25" customHeight="1" x14ac:dyDescent="0.2">
      <c r="A217" s="43"/>
      <c r="B217" s="7" t="s">
        <v>295</v>
      </c>
      <c r="C217" s="7" t="s">
        <v>294</v>
      </c>
      <c r="D217" s="7" t="s">
        <v>18</v>
      </c>
      <c r="E217" s="8">
        <v>55000</v>
      </c>
      <c r="F217" s="8">
        <v>0</v>
      </c>
      <c r="G217" s="8">
        <v>65800</v>
      </c>
      <c r="H217" s="33">
        <f t="shared" si="22"/>
        <v>0</v>
      </c>
      <c r="I217" s="36">
        <f t="shared" si="23"/>
        <v>0</v>
      </c>
    </row>
    <row r="218" spans="1:9" ht="33.75" customHeight="1" x14ac:dyDescent="0.2">
      <c r="A218" s="41"/>
      <c r="B218" s="7" t="s">
        <v>295</v>
      </c>
      <c r="C218" s="7" t="s">
        <v>294</v>
      </c>
      <c r="D218" s="7" t="s">
        <v>130</v>
      </c>
      <c r="E218" s="8">
        <v>500</v>
      </c>
      <c r="F218" s="8">
        <v>0.1</v>
      </c>
      <c r="G218" s="8">
        <v>0.1</v>
      </c>
      <c r="H218" s="33">
        <f t="shared" si="22"/>
        <v>0.02</v>
      </c>
      <c r="I218" s="36">
        <f t="shared" si="23"/>
        <v>100</v>
      </c>
    </row>
    <row r="219" spans="1:9" ht="53.25" customHeight="1" x14ac:dyDescent="0.2">
      <c r="A219" s="6" t="s">
        <v>296</v>
      </c>
      <c r="B219" s="7" t="s">
        <v>295</v>
      </c>
      <c r="C219" s="7" t="s">
        <v>297</v>
      </c>
      <c r="D219" s="7" t="s">
        <v>268</v>
      </c>
      <c r="E219" s="8">
        <v>2928779.16</v>
      </c>
      <c r="F219" s="8">
        <v>2002422.32</v>
      </c>
      <c r="G219" s="8">
        <v>1626467.02</v>
      </c>
      <c r="H219" s="33">
        <f t="shared" si="22"/>
        <v>68.370546586380371</v>
      </c>
      <c r="I219" s="36">
        <f t="shared" si="23"/>
        <v>123.11484311560157</v>
      </c>
    </row>
    <row r="220" spans="1:9" ht="55.5" customHeight="1" x14ac:dyDescent="0.2">
      <c r="A220" s="6" t="s">
        <v>298</v>
      </c>
      <c r="B220" s="7" t="s">
        <v>22</v>
      </c>
      <c r="C220" s="7" t="s">
        <v>299</v>
      </c>
      <c r="D220" s="7" t="s">
        <v>18</v>
      </c>
      <c r="E220" s="8">
        <v>9364875.8200000003</v>
      </c>
      <c r="F220" s="8">
        <v>9364875.8200000003</v>
      </c>
      <c r="G220" s="8">
        <v>0</v>
      </c>
      <c r="H220" s="33">
        <f t="shared" si="22"/>
        <v>100</v>
      </c>
      <c r="I220" s="36">
        <v>0</v>
      </c>
    </row>
    <row r="221" spans="1:9" ht="27.75" customHeight="1" x14ac:dyDescent="0.2">
      <c r="A221" s="40" t="s">
        <v>95</v>
      </c>
      <c r="B221" s="7" t="s">
        <v>17</v>
      </c>
      <c r="C221" s="7" t="s">
        <v>300</v>
      </c>
      <c r="D221" s="7" t="s">
        <v>129</v>
      </c>
      <c r="E221" s="8">
        <v>19389711</v>
      </c>
      <c r="F221" s="8">
        <v>12559515.66</v>
      </c>
      <c r="G221" s="8">
        <v>15178142.810000001</v>
      </c>
      <c r="H221" s="33">
        <f t="shared" si="22"/>
        <v>64.77412510170987</v>
      </c>
      <c r="I221" s="36">
        <f t="shared" si="23"/>
        <v>82.747381001878978</v>
      </c>
    </row>
    <row r="222" spans="1:9" ht="25.5" customHeight="1" x14ac:dyDescent="0.2">
      <c r="A222" s="43"/>
      <c r="B222" s="7" t="s">
        <v>17</v>
      </c>
      <c r="C222" s="7" t="s">
        <v>300</v>
      </c>
      <c r="D222" s="7" t="s">
        <v>18</v>
      </c>
      <c r="E222" s="8">
        <v>2460000</v>
      </c>
      <c r="F222" s="8">
        <v>1312743.1399999999</v>
      </c>
      <c r="G222" s="8">
        <v>4989052.12</v>
      </c>
      <c r="H222" s="33">
        <f t="shared" si="22"/>
        <v>53.363542276422756</v>
      </c>
      <c r="I222" s="36">
        <f t="shared" si="23"/>
        <v>26.312475965875453</v>
      </c>
    </row>
    <row r="223" spans="1:9" ht="30" customHeight="1" x14ac:dyDescent="0.2">
      <c r="A223" s="43"/>
      <c r="B223" s="7" t="s">
        <v>17</v>
      </c>
      <c r="C223" s="7" t="s">
        <v>300</v>
      </c>
      <c r="D223" s="7" t="s">
        <v>37</v>
      </c>
      <c r="E223" s="8">
        <v>21184605</v>
      </c>
      <c r="F223" s="8">
        <v>17131820.460000001</v>
      </c>
      <c r="G223" s="8">
        <v>7623435.4400000004</v>
      </c>
      <c r="H223" s="33">
        <f t="shared" si="22"/>
        <v>80.869199402112997</v>
      </c>
      <c r="I223" s="36">
        <f t="shared" si="23"/>
        <v>224.72572365615781</v>
      </c>
    </row>
    <row r="224" spans="1:9" ht="21" customHeight="1" x14ac:dyDescent="0.2">
      <c r="A224" s="43"/>
      <c r="B224" s="7" t="s">
        <v>17</v>
      </c>
      <c r="C224" s="7" t="s">
        <v>300</v>
      </c>
      <c r="D224" s="7" t="s">
        <v>130</v>
      </c>
      <c r="E224" s="8">
        <v>154250</v>
      </c>
      <c r="F224" s="8">
        <v>144897</v>
      </c>
      <c r="G224" s="8">
        <v>160211.42000000001</v>
      </c>
      <c r="H224" s="33">
        <f t="shared" si="22"/>
        <v>93.936466774716365</v>
      </c>
      <c r="I224" s="36">
        <f t="shared" si="23"/>
        <v>90.441118367217513</v>
      </c>
    </row>
    <row r="225" spans="1:9" ht="24" customHeight="1" x14ac:dyDescent="0.2">
      <c r="A225" s="43"/>
      <c r="B225" s="7" t="s">
        <v>301</v>
      </c>
      <c r="C225" s="7" t="s">
        <v>300</v>
      </c>
      <c r="D225" s="7" t="s">
        <v>129</v>
      </c>
      <c r="E225" s="8">
        <v>2025340</v>
      </c>
      <c r="F225" s="8">
        <v>1447192.62</v>
      </c>
      <c r="G225" s="8">
        <v>1172300.72</v>
      </c>
      <c r="H225" s="33">
        <f t="shared" si="22"/>
        <v>71.454304956204879</v>
      </c>
      <c r="I225" s="36">
        <f t="shared" si="23"/>
        <v>123.44892358336179</v>
      </c>
    </row>
    <row r="226" spans="1:9" ht="30.75" customHeight="1" x14ac:dyDescent="0.2">
      <c r="A226" s="41"/>
      <c r="B226" s="7" t="s">
        <v>301</v>
      </c>
      <c r="C226" s="7" t="s">
        <v>300</v>
      </c>
      <c r="D226" s="7" t="s">
        <v>18</v>
      </c>
      <c r="E226" s="8">
        <v>166800</v>
      </c>
      <c r="F226" s="8">
        <v>37400</v>
      </c>
      <c r="G226" s="8">
        <v>197400</v>
      </c>
      <c r="H226" s="33">
        <f t="shared" si="22"/>
        <v>22.422062350119905</v>
      </c>
      <c r="I226" s="36">
        <f t="shared" si="23"/>
        <v>18.946301925025331</v>
      </c>
    </row>
    <row r="227" spans="1:9" ht="30" customHeight="1" x14ac:dyDescent="0.2">
      <c r="A227" s="40" t="s">
        <v>127</v>
      </c>
      <c r="B227" s="7" t="s">
        <v>301</v>
      </c>
      <c r="C227" s="7" t="s">
        <v>302</v>
      </c>
      <c r="D227" s="7" t="s">
        <v>129</v>
      </c>
      <c r="E227" s="8">
        <v>6899325</v>
      </c>
      <c r="F227" s="8">
        <v>3864920.63</v>
      </c>
      <c r="G227" s="8">
        <v>3306744.68</v>
      </c>
      <c r="H227" s="33">
        <f t="shared" si="22"/>
        <v>56.018822565975654</v>
      </c>
      <c r="I227" s="36">
        <f t="shared" si="23"/>
        <v>116.87992282488528</v>
      </c>
    </row>
    <row r="228" spans="1:9" ht="28.5" customHeight="1" x14ac:dyDescent="0.2">
      <c r="A228" s="43"/>
      <c r="B228" s="7" t="s">
        <v>301</v>
      </c>
      <c r="C228" s="7" t="s">
        <v>302</v>
      </c>
      <c r="D228" s="7" t="s">
        <v>18</v>
      </c>
      <c r="E228" s="8">
        <v>362660</v>
      </c>
      <c r="F228" s="8">
        <v>287876</v>
      </c>
      <c r="G228" s="8">
        <v>238686</v>
      </c>
      <c r="H228" s="33">
        <f t="shared" si="22"/>
        <v>79.379032702807038</v>
      </c>
      <c r="I228" s="36">
        <f t="shared" si="23"/>
        <v>120.60866577847047</v>
      </c>
    </row>
    <row r="229" spans="1:9" ht="29.25" customHeight="1" x14ac:dyDescent="0.2">
      <c r="A229" s="41"/>
      <c r="B229" s="7" t="s">
        <v>301</v>
      </c>
      <c r="C229" s="7" t="s">
        <v>302</v>
      </c>
      <c r="D229" s="7" t="s">
        <v>130</v>
      </c>
      <c r="E229" s="8">
        <v>250</v>
      </c>
      <c r="F229" s="8">
        <v>250</v>
      </c>
      <c r="G229" s="8">
        <v>0.13</v>
      </c>
      <c r="H229" s="33">
        <f t="shared" si="22"/>
        <v>100</v>
      </c>
      <c r="I229" s="36">
        <f t="shared" si="23"/>
        <v>192307.69230769231</v>
      </c>
    </row>
    <row r="230" spans="1:9" ht="35.25" customHeight="1" x14ac:dyDescent="0.2">
      <c r="A230" s="40" t="s">
        <v>303</v>
      </c>
      <c r="B230" s="7" t="s">
        <v>22</v>
      </c>
      <c r="C230" s="7" t="s">
        <v>304</v>
      </c>
      <c r="D230" s="7" t="s">
        <v>18</v>
      </c>
      <c r="E230" s="8">
        <v>35098297.159999996</v>
      </c>
      <c r="F230" s="8">
        <v>28584965.149999999</v>
      </c>
      <c r="G230" s="8">
        <v>4495578.0599999996</v>
      </c>
      <c r="H230" s="33">
        <f t="shared" si="22"/>
        <v>81.442598253960426</v>
      </c>
      <c r="I230" s="36">
        <f t="shared" si="23"/>
        <v>635.84626422880979</v>
      </c>
    </row>
    <row r="231" spans="1:9" ht="34.5" customHeight="1" x14ac:dyDescent="0.2">
      <c r="A231" s="43"/>
      <c r="B231" s="7" t="s">
        <v>22</v>
      </c>
      <c r="C231" s="7" t="s">
        <v>304</v>
      </c>
      <c r="D231" s="7" t="s">
        <v>82</v>
      </c>
      <c r="E231" s="8">
        <v>3332280</v>
      </c>
      <c r="F231" s="8">
        <v>3332280</v>
      </c>
      <c r="G231" s="8">
        <v>5231520</v>
      </c>
      <c r="H231" s="33">
        <f t="shared" si="22"/>
        <v>100</v>
      </c>
      <c r="I231" s="36">
        <f t="shared" si="23"/>
        <v>63.696210661528582</v>
      </c>
    </row>
    <row r="232" spans="1:9" ht="32.25" customHeight="1" x14ac:dyDescent="0.2">
      <c r="A232" s="43"/>
      <c r="B232" s="7" t="s">
        <v>22</v>
      </c>
      <c r="C232" s="7" t="s">
        <v>304</v>
      </c>
      <c r="D232" s="7" t="s">
        <v>47</v>
      </c>
      <c r="E232" s="8">
        <v>6622.96</v>
      </c>
      <c r="F232" s="8">
        <v>6622.96</v>
      </c>
      <c r="G232" s="8">
        <v>0</v>
      </c>
      <c r="H232" s="33">
        <f t="shared" si="22"/>
        <v>100</v>
      </c>
      <c r="I232" s="36">
        <v>0</v>
      </c>
    </row>
    <row r="233" spans="1:9" ht="36" customHeight="1" x14ac:dyDescent="0.2">
      <c r="A233" s="41"/>
      <c r="B233" s="7" t="s">
        <v>22</v>
      </c>
      <c r="C233" s="7" t="s">
        <v>304</v>
      </c>
      <c r="D233" s="7" t="s">
        <v>305</v>
      </c>
      <c r="E233" s="8">
        <v>2656756.63</v>
      </c>
      <c r="F233" s="8">
        <v>0</v>
      </c>
      <c r="G233" s="8">
        <v>0</v>
      </c>
      <c r="H233" s="33">
        <f t="shared" si="22"/>
        <v>0</v>
      </c>
      <c r="I233" s="36">
        <v>0</v>
      </c>
    </row>
    <row r="234" spans="1:9" ht="53.25" customHeight="1" x14ac:dyDescent="0.2">
      <c r="A234" s="6" t="s">
        <v>306</v>
      </c>
      <c r="B234" s="7" t="s">
        <v>22</v>
      </c>
      <c r="C234" s="7" t="s">
        <v>307</v>
      </c>
      <c r="D234" s="7" t="s">
        <v>308</v>
      </c>
      <c r="E234" s="8">
        <v>7316000</v>
      </c>
      <c r="F234" s="8">
        <v>7316000</v>
      </c>
      <c r="G234" s="8">
        <v>0</v>
      </c>
      <c r="H234" s="33">
        <f t="shared" si="22"/>
        <v>100</v>
      </c>
      <c r="I234" s="36">
        <v>0</v>
      </c>
    </row>
    <row r="235" spans="1:9" ht="40.5" customHeight="1" x14ac:dyDescent="0.2">
      <c r="A235" s="40" t="s">
        <v>309</v>
      </c>
      <c r="B235" s="7" t="s">
        <v>22</v>
      </c>
      <c r="C235" s="7" t="s">
        <v>310</v>
      </c>
      <c r="D235" s="7" t="s">
        <v>18</v>
      </c>
      <c r="E235" s="8">
        <v>400000</v>
      </c>
      <c r="F235" s="8">
        <v>112900</v>
      </c>
      <c r="G235" s="8">
        <v>485700</v>
      </c>
      <c r="H235" s="33">
        <f t="shared" si="22"/>
        <v>28.225000000000001</v>
      </c>
      <c r="I235" s="36">
        <f t="shared" si="23"/>
        <v>23.244801317685816</v>
      </c>
    </row>
    <row r="236" spans="1:9" ht="48.75" customHeight="1" x14ac:dyDescent="0.2">
      <c r="A236" s="41"/>
      <c r="B236" s="7" t="s">
        <v>22</v>
      </c>
      <c r="C236" s="7" t="s">
        <v>310</v>
      </c>
      <c r="D236" s="7" t="s">
        <v>130</v>
      </c>
      <c r="E236" s="8">
        <v>300000</v>
      </c>
      <c r="F236" s="8">
        <v>0</v>
      </c>
      <c r="G236" s="8">
        <v>0</v>
      </c>
      <c r="H236" s="33">
        <f t="shared" si="22"/>
        <v>0</v>
      </c>
      <c r="I236" s="36">
        <v>0</v>
      </c>
    </row>
    <row r="237" spans="1:9" ht="38.25" customHeight="1" x14ac:dyDescent="0.2">
      <c r="A237" s="40" t="s">
        <v>311</v>
      </c>
      <c r="B237" s="22" t="s">
        <v>200</v>
      </c>
      <c r="C237" s="7" t="s">
        <v>312</v>
      </c>
      <c r="D237" s="7" t="s">
        <v>313</v>
      </c>
      <c r="E237" s="8">
        <v>0</v>
      </c>
      <c r="F237" s="8">
        <v>0</v>
      </c>
      <c r="G237" s="8">
        <v>25573.29</v>
      </c>
      <c r="H237" s="33">
        <v>0</v>
      </c>
      <c r="I237" s="36">
        <f t="shared" si="23"/>
        <v>0</v>
      </c>
    </row>
    <row r="238" spans="1:9" ht="38.25" customHeight="1" x14ac:dyDescent="0.2">
      <c r="A238" s="44"/>
      <c r="B238" s="7" t="s">
        <v>22</v>
      </c>
      <c r="C238" s="7" t="s">
        <v>312</v>
      </c>
      <c r="D238" s="7" t="s">
        <v>313</v>
      </c>
      <c r="E238" s="8">
        <v>1562432.62</v>
      </c>
      <c r="F238" s="8">
        <v>1562432.62</v>
      </c>
      <c r="G238" s="8">
        <v>446200.38</v>
      </c>
      <c r="H238" s="33">
        <f t="shared" si="22"/>
        <v>99.999999999999986</v>
      </c>
      <c r="I238" s="36">
        <f t="shared" si="23"/>
        <v>350.16389273357413</v>
      </c>
    </row>
    <row r="239" spans="1:9" ht="39" customHeight="1" x14ac:dyDescent="0.2">
      <c r="A239" s="43"/>
      <c r="B239" s="7" t="s">
        <v>22</v>
      </c>
      <c r="C239" s="7" t="s">
        <v>312</v>
      </c>
      <c r="D239" s="7" t="s">
        <v>130</v>
      </c>
      <c r="E239" s="8">
        <v>1677822.4</v>
      </c>
      <c r="F239" s="8">
        <v>1677822.4</v>
      </c>
      <c r="G239" s="8">
        <v>4564001</v>
      </c>
      <c r="H239" s="33">
        <f t="shared" si="22"/>
        <v>100</v>
      </c>
      <c r="I239" s="36">
        <f t="shared" si="23"/>
        <v>36.762095363256933</v>
      </c>
    </row>
    <row r="240" spans="1:9" ht="36.75" customHeight="1" x14ac:dyDescent="0.2">
      <c r="A240" s="43"/>
      <c r="B240" s="7" t="s">
        <v>17</v>
      </c>
      <c r="C240" s="7" t="s">
        <v>312</v>
      </c>
      <c r="D240" s="7" t="s">
        <v>18</v>
      </c>
      <c r="E240" s="8">
        <v>359105.96</v>
      </c>
      <c r="F240" s="8">
        <v>359105.96</v>
      </c>
      <c r="G240" s="8">
        <v>0</v>
      </c>
      <c r="H240" s="33">
        <f t="shared" si="22"/>
        <v>100</v>
      </c>
      <c r="I240" s="36">
        <v>0</v>
      </c>
    </row>
    <row r="241" spans="1:9" ht="37.5" customHeight="1" x14ac:dyDescent="0.2">
      <c r="A241" s="43"/>
      <c r="B241" s="7" t="s">
        <v>17</v>
      </c>
      <c r="C241" s="7" t="s">
        <v>312</v>
      </c>
      <c r="D241" s="7" t="s">
        <v>313</v>
      </c>
      <c r="E241" s="8">
        <v>10182</v>
      </c>
      <c r="F241" s="8">
        <v>10182</v>
      </c>
      <c r="G241" s="8">
        <v>0</v>
      </c>
      <c r="H241" s="33">
        <f t="shared" si="22"/>
        <v>100</v>
      </c>
      <c r="I241" s="36">
        <v>0</v>
      </c>
    </row>
    <row r="242" spans="1:9" ht="31.5" customHeight="1" x14ac:dyDescent="0.2">
      <c r="A242" s="41"/>
      <c r="B242" s="7" t="s">
        <v>17</v>
      </c>
      <c r="C242" s="7" t="s">
        <v>312</v>
      </c>
      <c r="D242" s="7" t="s">
        <v>130</v>
      </c>
      <c r="E242" s="8">
        <v>460000.65</v>
      </c>
      <c r="F242" s="8">
        <v>150000</v>
      </c>
      <c r="G242" s="8">
        <v>0</v>
      </c>
      <c r="H242" s="33">
        <f t="shared" si="22"/>
        <v>32.608649574734294</v>
      </c>
      <c r="I242" s="36">
        <v>0</v>
      </c>
    </row>
    <row r="243" spans="1:9" ht="52.5" customHeight="1" x14ac:dyDescent="0.2">
      <c r="A243" s="6" t="s">
        <v>279</v>
      </c>
      <c r="B243" s="7" t="s">
        <v>22</v>
      </c>
      <c r="C243" s="7" t="s">
        <v>314</v>
      </c>
      <c r="D243" s="7" t="s">
        <v>18</v>
      </c>
      <c r="E243" s="8">
        <v>377132.79999999999</v>
      </c>
      <c r="F243" s="8">
        <v>262132</v>
      </c>
      <c r="G243" s="8">
        <v>229502</v>
      </c>
      <c r="H243" s="33">
        <f t="shared" si="22"/>
        <v>69.506550477709709</v>
      </c>
      <c r="I243" s="36">
        <f t="shared" si="23"/>
        <v>114.21774102186473</v>
      </c>
    </row>
    <row r="244" spans="1:9" ht="74.25" customHeight="1" x14ac:dyDescent="0.2">
      <c r="A244" s="6" t="s">
        <v>315</v>
      </c>
      <c r="B244" s="7" t="s">
        <v>22</v>
      </c>
      <c r="C244" s="7" t="s">
        <v>316</v>
      </c>
      <c r="D244" s="7" t="s">
        <v>101</v>
      </c>
      <c r="E244" s="8">
        <v>4400000</v>
      </c>
      <c r="F244" s="8">
        <v>3417079.26</v>
      </c>
      <c r="G244" s="8">
        <v>2614407.21</v>
      </c>
      <c r="H244" s="33">
        <f t="shared" si="22"/>
        <v>77.660892272727267</v>
      </c>
      <c r="I244" s="36">
        <f t="shared" si="23"/>
        <v>130.70187562709484</v>
      </c>
    </row>
    <row r="245" spans="1:9" ht="32.25" customHeight="1" x14ac:dyDescent="0.2">
      <c r="A245" s="42" t="s">
        <v>317</v>
      </c>
      <c r="B245" s="7" t="s">
        <v>22</v>
      </c>
      <c r="C245" s="7" t="s">
        <v>318</v>
      </c>
      <c r="D245" s="7" t="s">
        <v>18</v>
      </c>
      <c r="E245" s="8">
        <v>2951951.86</v>
      </c>
      <c r="F245" s="8">
        <v>2555197.2000000002</v>
      </c>
      <c r="G245" s="8">
        <v>1801456.55</v>
      </c>
      <c r="H245" s="33">
        <f t="shared" si="22"/>
        <v>86.559582309719659</v>
      </c>
      <c r="I245" s="36">
        <f t="shared" si="23"/>
        <v>141.84062335558414</v>
      </c>
    </row>
    <row r="246" spans="1:9" ht="32.25" customHeight="1" x14ac:dyDescent="0.2">
      <c r="A246" s="41"/>
      <c r="B246" s="7" t="s">
        <v>17</v>
      </c>
      <c r="C246" s="7" t="s">
        <v>318</v>
      </c>
      <c r="D246" s="7" t="s">
        <v>18</v>
      </c>
      <c r="E246" s="8">
        <v>8957680.75</v>
      </c>
      <c r="F246" s="8">
        <v>6720727.8399999999</v>
      </c>
      <c r="G246" s="8">
        <v>5447844.0999999996</v>
      </c>
      <c r="H246" s="33">
        <f t="shared" si="22"/>
        <v>75.027543708788684</v>
      </c>
      <c r="I246" s="36">
        <f t="shared" si="23"/>
        <v>123.36490759711718</v>
      </c>
    </row>
    <row r="247" spans="1:9" ht="38.25" customHeight="1" x14ac:dyDescent="0.2">
      <c r="A247" s="6" t="s">
        <v>319</v>
      </c>
      <c r="B247" s="7" t="s">
        <v>17</v>
      </c>
      <c r="C247" s="7" t="s">
        <v>320</v>
      </c>
      <c r="D247" s="7" t="s">
        <v>18</v>
      </c>
      <c r="E247" s="8">
        <v>7393320</v>
      </c>
      <c r="F247" s="8">
        <v>3497795.81</v>
      </c>
      <c r="G247" s="8">
        <v>3137851.45</v>
      </c>
      <c r="H247" s="33">
        <f t="shared" si="22"/>
        <v>47.310218007606863</v>
      </c>
      <c r="I247" s="36">
        <f t="shared" si="23"/>
        <v>111.47104525932863</v>
      </c>
    </row>
    <row r="248" spans="1:9" ht="32.25" customHeight="1" x14ac:dyDescent="0.2">
      <c r="A248" s="6" t="s">
        <v>321</v>
      </c>
      <c r="B248" s="7" t="s">
        <v>17</v>
      </c>
      <c r="C248" s="7" t="s">
        <v>322</v>
      </c>
      <c r="D248" s="7" t="s">
        <v>18</v>
      </c>
      <c r="E248" s="8">
        <v>4410446.08</v>
      </c>
      <c r="F248" s="8">
        <v>3885584.41</v>
      </c>
      <c r="G248" s="8">
        <v>1129612.07</v>
      </c>
      <c r="H248" s="33">
        <f t="shared" si="22"/>
        <v>88.099578580495873</v>
      </c>
      <c r="I248" s="36">
        <f t="shared" si="23"/>
        <v>343.9751143948028</v>
      </c>
    </row>
    <row r="249" spans="1:9" ht="48.95" customHeight="1" x14ac:dyDescent="0.2">
      <c r="A249" s="6" t="s">
        <v>323</v>
      </c>
      <c r="B249" s="7" t="s">
        <v>17</v>
      </c>
      <c r="C249" s="7" t="s">
        <v>324</v>
      </c>
      <c r="D249" s="7" t="s">
        <v>18</v>
      </c>
      <c r="E249" s="8">
        <v>2000000</v>
      </c>
      <c r="F249" s="8">
        <v>1165126.05</v>
      </c>
      <c r="G249" s="8">
        <v>2460282.8199999998</v>
      </c>
      <c r="H249" s="33">
        <f t="shared" si="22"/>
        <v>58.256302499999997</v>
      </c>
      <c r="I249" s="36">
        <f t="shared" si="23"/>
        <v>47.357402999708789</v>
      </c>
    </row>
    <row r="250" spans="1:9" ht="33" customHeight="1" x14ac:dyDescent="0.2">
      <c r="A250" s="40" t="s">
        <v>325</v>
      </c>
      <c r="B250" s="7" t="s">
        <v>22</v>
      </c>
      <c r="C250" s="7" t="s">
        <v>326</v>
      </c>
      <c r="D250" s="7" t="s">
        <v>18</v>
      </c>
      <c r="E250" s="8">
        <v>1470690</v>
      </c>
      <c r="F250" s="8">
        <v>187820</v>
      </c>
      <c r="G250" s="8">
        <v>30950</v>
      </c>
      <c r="H250" s="33">
        <f t="shared" si="22"/>
        <v>12.770876255363129</v>
      </c>
      <c r="I250" s="36">
        <f t="shared" si="23"/>
        <v>606.84975767366723</v>
      </c>
    </row>
    <row r="251" spans="1:9" ht="37.5" customHeight="1" x14ac:dyDescent="0.2">
      <c r="A251" s="41"/>
      <c r="B251" s="7" t="s">
        <v>17</v>
      </c>
      <c r="C251" s="7" t="s">
        <v>326</v>
      </c>
      <c r="D251" s="7" t="s">
        <v>18</v>
      </c>
      <c r="E251" s="8">
        <v>18631073.52</v>
      </c>
      <c r="F251" s="8">
        <v>11921325.34</v>
      </c>
      <c r="G251" s="8">
        <v>6601145.4900000002</v>
      </c>
      <c r="H251" s="33">
        <f t="shared" si="22"/>
        <v>63.986250321017465</v>
      </c>
      <c r="I251" s="36">
        <f t="shared" si="23"/>
        <v>180.59479764624911</v>
      </c>
    </row>
    <row r="252" spans="1:9" ht="40.5" customHeight="1" x14ac:dyDescent="0.2">
      <c r="A252" s="42" t="s">
        <v>327</v>
      </c>
      <c r="B252" s="7" t="s">
        <v>22</v>
      </c>
      <c r="C252" s="7" t="s">
        <v>328</v>
      </c>
      <c r="D252" s="7" t="s">
        <v>18</v>
      </c>
      <c r="E252" s="8">
        <v>13544.88</v>
      </c>
      <c r="F252" s="8">
        <v>0</v>
      </c>
      <c r="G252" s="8">
        <v>152274.1</v>
      </c>
      <c r="H252" s="33">
        <f t="shared" si="22"/>
        <v>0</v>
      </c>
      <c r="I252" s="36">
        <f t="shared" si="23"/>
        <v>0</v>
      </c>
    </row>
    <row r="253" spans="1:9" ht="45" customHeight="1" x14ac:dyDescent="0.2">
      <c r="A253" s="43"/>
      <c r="B253" s="7" t="s">
        <v>80</v>
      </c>
      <c r="C253" s="7" t="s">
        <v>328</v>
      </c>
      <c r="D253" s="7" t="s">
        <v>37</v>
      </c>
      <c r="E253" s="8">
        <v>755000</v>
      </c>
      <c r="F253" s="8">
        <v>510000</v>
      </c>
      <c r="G253" s="8">
        <v>968874</v>
      </c>
      <c r="H253" s="33">
        <f t="shared" si="22"/>
        <v>67.549668874172184</v>
      </c>
      <c r="I253" s="36">
        <f t="shared" si="23"/>
        <v>52.638423572105353</v>
      </c>
    </row>
    <row r="254" spans="1:9" ht="40.5" customHeight="1" x14ac:dyDescent="0.2">
      <c r="A254" s="43"/>
      <c r="B254" s="7" t="s">
        <v>135</v>
      </c>
      <c r="C254" s="7" t="s">
        <v>328</v>
      </c>
      <c r="D254" s="7" t="s">
        <v>37</v>
      </c>
      <c r="E254" s="8">
        <v>267000</v>
      </c>
      <c r="F254" s="8">
        <v>131460</v>
      </c>
      <c r="G254" s="8">
        <v>250000</v>
      </c>
      <c r="H254" s="33">
        <f t="shared" si="22"/>
        <v>49.235955056179776</v>
      </c>
      <c r="I254" s="36">
        <f t="shared" si="23"/>
        <v>52.583999999999996</v>
      </c>
    </row>
    <row r="255" spans="1:9" ht="39" customHeight="1" x14ac:dyDescent="0.2">
      <c r="A255" s="41"/>
      <c r="B255" s="7" t="s">
        <v>17</v>
      </c>
      <c r="C255" s="7" t="s">
        <v>328</v>
      </c>
      <c r="D255" s="7" t="s">
        <v>18</v>
      </c>
      <c r="E255" s="8">
        <v>14178000</v>
      </c>
      <c r="F255" s="8">
        <v>7335838.5</v>
      </c>
      <c r="G255" s="8">
        <v>2075711.42</v>
      </c>
      <c r="H255" s="33">
        <f t="shared" si="22"/>
        <v>51.740996614473126</v>
      </c>
      <c r="I255" s="36">
        <f t="shared" si="23"/>
        <v>353.4132167563061</v>
      </c>
    </row>
    <row r="256" spans="1:9" ht="53.25" customHeight="1" x14ac:dyDescent="0.2">
      <c r="A256" s="6" t="s">
        <v>329</v>
      </c>
      <c r="B256" s="7" t="s">
        <v>17</v>
      </c>
      <c r="C256" s="7" t="s">
        <v>330</v>
      </c>
      <c r="D256" s="7" t="s">
        <v>37</v>
      </c>
      <c r="E256" s="8">
        <v>1950000</v>
      </c>
      <c r="F256" s="8">
        <v>0</v>
      </c>
      <c r="G256" s="8">
        <v>0</v>
      </c>
      <c r="H256" s="33">
        <f t="shared" si="22"/>
        <v>0</v>
      </c>
      <c r="I256" s="36">
        <v>0</v>
      </c>
    </row>
    <row r="257" spans="1:9" ht="61.5" customHeight="1" x14ac:dyDescent="0.2">
      <c r="A257" s="6" t="s">
        <v>331</v>
      </c>
      <c r="B257" s="7" t="s">
        <v>22</v>
      </c>
      <c r="C257" s="7" t="s">
        <v>332</v>
      </c>
      <c r="D257" s="7" t="s">
        <v>82</v>
      </c>
      <c r="E257" s="8">
        <v>60000</v>
      </c>
      <c r="F257" s="8">
        <v>60000</v>
      </c>
      <c r="G257" s="8">
        <v>60000</v>
      </c>
      <c r="H257" s="33">
        <f t="shared" si="22"/>
        <v>100</v>
      </c>
      <c r="I257" s="36">
        <f t="shared" si="23"/>
        <v>100</v>
      </c>
    </row>
    <row r="258" spans="1:9" ht="108.75" customHeight="1" x14ac:dyDescent="0.2">
      <c r="A258" s="6" t="s">
        <v>333</v>
      </c>
      <c r="B258" s="7" t="s">
        <v>17</v>
      </c>
      <c r="C258" s="7" t="s">
        <v>334</v>
      </c>
      <c r="D258" s="7" t="s">
        <v>47</v>
      </c>
      <c r="E258" s="8">
        <v>531684.19999999995</v>
      </c>
      <c r="F258" s="8">
        <v>364692.14</v>
      </c>
      <c r="G258" s="8">
        <v>202740.42</v>
      </c>
      <c r="H258" s="33">
        <f t="shared" si="22"/>
        <v>68.59187088877195</v>
      </c>
      <c r="I258" s="36">
        <f t="shared" si="23"/>
        <v>179.88131819002842</v>
      </c>
    </row>
    <row r="259" spans="1:9" ht="45" customHeight="1" x14ac:dyDescent="0.2">
      <c r="A259" s="6" t="s">
        <v>335</v>
      </c>
      <c r="B259" s="7" t="s">
        <v>135</v>
      </c>
      <c r="C259" s="7" t="s">
        <v>336</v>
      </c>
      <c r="D259" s="7" t="s">
        <v>337</v>
      </c>
      <c r="E259" s="8">
        <v>50000</v>
      </c>
      <c r="F259" s="8">
        <v>0</v>
      </c>
      <c r="G259" s="8">
        <v>25000</v>
      </c>
      <c r="H259" s="33">
        <f t="shared" si="22"/>
        <v>0</v>
      </c>
      <c r="I259" s="36">
        <f t="shared" si="23"/>
        <v>0</v>
      </c>
    </row>
    <row r="260" spans="1:9" ht="57.75" customHeight="1" x14ac:dyDescent="0.2">
      <c r="A260" s="6" t="s">
        <v>338</v>
      </c>
      <c r="B260" s="7" t="s">
        <v>17</v>
      </c>
      <c r="C260" s="7" t="s">
        <v>339</v>
      </c>
      <c r="D260" s="23" t="s">
        <v>402</v>
      </c>
      <c r="E260" s="8">
        <v>2500000</v>
      </c>
      <c r="F260" s="8">
        <v>2273051.44</v>
      </c>
      <c r="G260" s="8">
        <v>2558151.58</v>
      </c>
      <c r="H260" s="33">
        <f t="shared" si="22"/>
        <v>90.922057600000002</v>
      </c>
      <c r="I260" s="36">
        <f t="shared" si="23"/>
        <v>88.855228821116214</v>
      </c>
    </row>
    <row r="261" spans="1:9" ht="36.75" customHeight="1" x14ac:dyDescent="0.2">
      <c r="A261" s="40" t="s">
        <v>340</v>
      </c>
      <c r="B261" s="22" t="s">
        <v>22</v>
      </c>
      <c r="C261" s="7" t="s">
        <v>341</v>
      </c>
      <c r="D261" s="7" t="s">
        <v>18</v>
      </c>
      <c r="E261" s="8">
        <v>1448.69</v>
      </c>
      <c r="F261" s="8">
        <v>1448.69</v>
      </c>
      <c r="G261" s="8">
        <v>15245.61</v>
      </c>
      <c r="H261" s="33">
        <f t="shared" ref="H261:H291" si="25">F261*100/E261</f>
        <v>100</v>
      </c>
      <c r="I261" s="36">
        <f t="shared" si="23"/>
        <v>9.5023419856601343</v>
      </c>
    </row>
    <row r="262" spans="1:9" ht="47.25" customHeight="1" x14ac:dyDescent="0.2">
      <c r="A262" s="41"/>
      <c r="B262" s="7" t="s">
        <v>17</v>
      </c>
      <c r="C262" s="7" t="s">
        <v>341</v>
      </c>
      <c r="D262" s="7" t="s">
        <v>18</v>
      </c>
      <c r="E262" s="8">
        <v>2618600</v>
      </c>
      <c r="F262" s="8">
        <v>2067480.37</v>
      </c>
      <c r="G262" s="8">
        <v>2239868.77</v>
      </c>
      <c r="H262" s="33">
        <f t="shared" si="25"/>
        <v>78.953653478958216</v>
      </c>
      <c r="I262" s="36">
        <f t="shared" si="23"/>
        <v>92.303638395744059</v>
      </c>
    </row>
    <row r="263" spans="1:9" ht="42" customHeight="1" x14ac:dyDescent="0.2">
      <c r="A263" s="40" t="s">
        <v>342</v>
      </c>
      <c r="B263" s="22" t="s">
        <v>22</v>
      </c>
      <c r="C263" s="7" t="s">
        <v>343</v>
      </c>
      <c r="D263" s="7" t="s">
        <v>18</v>
      </c>
      <c r="E263" s="8">
        <v>0</v>
      </c>
      <c r="F263" s="8">
        <v>0</v>
      </c>
      <c r="G263" s="8">
        <v>316314.09000000003</v>
      </c>
      <c r="H263" s="33">
        <v>0</v>
      </c>
      <c r="I263" s="36">
        <f t="shared" ref="I263:I291" si="26">F263/G263*100</f>
        <v>0</v>
      </c>
    </row>
    <row r="264" spans="1:9" ht="35.25" customHeight="1" x14ac:dyDescent="0.2">
      <c r="A264" s="41"/>
      <c r="B264" s="7" t="s">
        <v>17</v>
      </c>
      <c r="C264" s="7" t="s">
        <v>343</v>
      </c>
      <c r="D264" s="7" t="s">
        <v>18</v>
      </c>
      <c r="E264" s="8">
        <v>500000</v>
      </c>
      <c r="F264" s="8">
        <v>482125.85</v>
      </c>
      <c r="G264" s="8">
        <v>476160.32</v>
      </c>
      <c r="H264" s="33">
        <f t="shared" si="25"/>
        <v>96.425169999999994</v>
      </c>
      <c r="I264" s="36">
        <f t="shared" si="26"/>
        <v>101.25284063989204</v>
      </c>
    </row>
    <row r="265" spans="1:9" ht="35.25" customHeight="1" x14ac:dyDescent="0.2">
      <c r="A265" s="6" t="s">
        <v>344</v>
      </c>
      <c r="B265" s="7" t="s">
        <v>22</v>
      </c>
      <c r="C265" s="7" t="s">
        <v>345</v>
      </c>
      <c r="D265" s="7" t="s">
        <v>18</v>
      </c>
      <c r="E265" s="8">
        <v>927935.76</v>
      </c>
      <c r="F265" s="8">
        <v>477279.58</v>
      </c>
      <c r="G265" s="8">
        <v>720123.4</v>
      </c>
      <c r="H265" s="33">
        <f t="shared" si="25"/>
        <v>51.434549736503314</v>
      </c>
      <c r="I265" s="36">
        <f t="shared" si="26"/>
        <v>66.277471333385364</v>
      </c>
    </row>
    <row r="266" spans="1:9" ht="70.5" customHeight="1" x14ac:dyDescent="0.2">
      <c r="A266" s="6" t="s">
        <v>346</v>
      </c>
      <c r="B266" s="7" t="s">
        <v>22</v>
      </c>
      <c r="C266" s="7" t="s">
        <v>347</v>
      </c>
      <c r="D266" s="7" t="s">
        <v>18</v>
      </c>
      <c r="E266" s="8">
        <v>29926.59</v>
      </c>
      <c r="F266" s="8">
        <v>0</v>
      </c>
      <c r="G266" s="8">
        <v>31350</v>
      </c>
      <c r="H266" s="33">
        <f t="shared" si="25"/>
        <v>0</v>
      </c>
      <c r="I266" s="36">
        <f t="shared" si="26"/>
        <v>0</v>
      </c>
    </row>
    <row r="267" spans="1:9" ht="42" customHeight="1" x14ac:dyDescent="0.2">
      <c r="A267" s="6" t="s">
        <v>348</v>
      </c>
      <c r="B267" s="7" t="s">
        <v>22</v>
      </c>
      <c r="C267" s="7" t="s">
        <v>349</v>
      </c>
      <c r="D267" s="7" t="s">
        <v>18</v>
      </c>
      <c r="E267" s="8">
        <v>500000</v>
      </c>
      <c r="F267" s="8">
        <v>0</v>
      </c>
      <c r="G267" s="8">
        <v>0</v>
      </c>
      <c r="H267" s="33">
        <f t="shared" si="25"/>
        <v>0</v>
      </c>
      <c r="I267" s="36">
        <v>0</v>
      </c>
    </row>
    <row r="268" spans="1:9" s="24" customFormat="1" ht="39.75" customHeight="1" x14ac:dyDescent="0.2">
      <c r="A268" s="40" t="s">
        <v>440</v>
      </c>
      <c r="B268" s="7" t="s">
        <v>22</v>
      </c>
      <c r="C268" s="7" t="s">
        <v>441</v>
      </c>
      <c r="D268" s="7" t="s">
        <v>18</v>
      </c>
      <c r="E268" s="8">
        <v>79036186.129999995</v>
      </c>
      <c r="F268" s="8">
        <v>10479892.560000001</v>
      </c>
      <c r="G268" s="8">
        <v>0</v>
      </c>
      <c r="H268" s="33">
        <f t="shared" si="25"/>
        <v>13.259613188777232</v>
      </c>
      <c r="I268" s="36">
        <v>0</v>
      </c>
    </row>
    <row r="269" spans="1:9" s="24" customFormat="1" ht="42" customHeight="1" x14ac:dyDescent="0.2">
      <c r="A269" s="45"/>
      <c r="B269" s="7" t="s">
        <v>80</v>
      </c>
      <c r="C269" s="7" t="s">
        <v>441</v>
      </c>
      <c r="D269" s="7">
        <v>610</v>
      </c>
      <c r="E269" s="8">
        <v>34294820</v>
      </c>
      <c r="F269" s="8">
        <v>34294820</v>
      </c>
      <c r="G269" s="8">
        <v>0</v>
      </c>
      <c r="H269" s="33">
        <f t="shared" si="25"/>
        <v>100</v>
      </c>
      <c r="I269" s="36">
        <v>0</v>
      </c>
    </row>
    <row r="270" spans="1:9" s="24" customFormat="1" ht="41.25" customHeight="1" x14ac:dyDescent="0.2">
      <c r="A270" s="6" t="s">
        <v>350</v>
      </c>
      <c r="B270" s="7" t="s">
        <v>13</v>
      </c>
      <c r="C270" s="7" t="s">
        <v>351</v>
      </c>
      <c r="D270" s="7" t="s">
        <v>13</v>
      </c>
      <c r="E270" s="8">
        <f>E271+E272+E274+E275+E276+E277+E278+E279+E280+E281+E282+E283+E284+E285+E286+E287+E288+E289+E290</f>
        <v>39820134.310000002</v>
      </c>
      <c r="F270" s="8">
        <f>F271+F272+F274+F275+F276+F277+F278+F279+F280+F281+F282+F283+F284+F285+F286+F287+F288+F289+F290</f>
        <v>22869009.84</v>
      </c>
      <c r="G270" s="8">
        <f>SUM(G271:G290)</f>
        <v>21626836.75</v>
      </c>
      <c r="H270" s="33">
        <f t="shared" si="25"/>
        <v>57.43077022785662</v>
      </c>
      <c r="I270" s="36">
        <f t="shared" si="26"/>
        <v>105.74366517100565</v>
      </c>
    </row>
    <row r="271" spans="1:9" ht="61.5" customHeight="1" x14ac:dyDescent="0.2">
      <c r="A271" s="6" t="s">
        <v>352</v>
      </c>
      <c r="B271" s="7" t="s">
        <v>22</v>
      </c>
      <c r="C271" s="7" t="s">
        <v>353</v>
      </c>
      <c r="D271" s="7" t="s">
        <v>18</v>
      </c>
      <c r="E271" s="8">
        <v>20387</v>
      </c>
      <c r="F271" s="8">
        <v>2000</v>
      </c>
      <c r="G271" s="8">
        <v>0</v>
      </c>
      <c r="H271" s="33">
        <f t="shared" si="25"/>
        <v>9.8101731495560891</v>
      </c>
      <c r="I271" s="36">
        <v>0</v>
      </c>
    </row>
    <row r="272" spans="1:9" ht="42" customHeight="1" x14ac:dyDescent="0.2">
      <c r="A272" s="6" t="s">
        <v>354</v>
      </c>
      <c r="B272" s="7" t="s">
        <v>22</v>
      </c>
      <c r="C272" s="7" t="s">
        <v>355</v>
      </c>
      <c r="D272" s="7" t="s">
        <v>268</v>
      </c>
      <c r="E272" s="8">
        <v>1473976</v>
      </c>
      <c r="F272" s="8">
        <v>1453130.81</v>
      </c>
      <c r="G272" s="8">
        <v>1228643.45</v>
      </c>
      <c r="H272" s="33">
        <f t="shared" si="25"/>
        <v>98.585784978859905</v>
      </c>
      <c r="I272" s="36">
        <f t="shared" si="26"/>
        <v>118.27115588334436</v>
      </c>
    </row>
    <row r="273" spans="1:9" s="28" customFormat="1" ht="84" customHeight="1" x14ac:dyDescent="0.2">
      <c r="A273" s="32" t="s">
        <v>452</v>
      </c>
      <c r="B273" s="7" t="s">
        <v>22</v>
      </c>
      <c r="C273" s="7" t="s">
        <v>453</v>
      </c>
      <c r="D273" s="7" t="s">
        <v>18</v>
      </c>
      <c r="E273" s="8">
        <v>0</v>
      </c>
      <c r="F273" s="8">
        <v>0</v>
      </c>
      <c r="G273" s="8">
        <v>0</v>
      </c>
      <c r="H273" s="33">
        <v>0</v>
      </c>
      <c r="I273" s="36">
        <v>0</v>
      </c>
    </row>
    <row r="274" spans="1:9" ht="36.75" customHeight="1" x14ac:dyDescent="0.2">
      <c r="A274" s="40" t="s">
        <v>356</v>
      </c>
      <c r="B274" s="7" t="s">
        <v>22</v>
      </c>
      <c r="C274" s="7" t="s">
        <v>357</v>
      </c>
      <c r="D274" s="7" t="s">
        <v>268</v>
      </c>
      <c r="E274" s="8">
        <v>1619150</v>
      </c>
      <c r="F274" s="8">
        <v>1031069.77</v>
      </c>
      <c r="G274" s="8">
        <v>1063586.53</v>
      </c>
      <c r="H274" s="33">
        <f t="shared" si="25"/>
        <v>63.679694284037922</v>
      </c>
      <c r="I274" s="36">
        <f t="shared" si="26"/>
        <v>96.942725478104734</v>
      </c>
    </row>
    <row r="275" spans="1:9" ht="37.5" customHeight="1" x14ac:dyDescent="0.2">
      <c r="A275" s="41"/>
      <c r="B275" s="7" t="s">
        <v>22</v>
      </c>
      <c r="C275" s="7" t="s">
        <v>357</v>
      </c>
      <c r="D275" s="7" t="s">
        <v>18</v>
      </c>
      <c r="E275" s="8">
        <v>82626</v>
      </c>
      <c r="F275" s="8">
        <v>59039</v>
      </c>
      <c r="G275" s="8">
        <v>8880</v>
      </c>
      <c r="H275" s="33">
        <f t="shared" si="25"/>
        <v>71.453295572822114</v>
      </c>
      <c r="I275" s="36">
        <f t="shared" si="26"/>
        <v>664.85360360360369</v>
      </c>
    </row>
    <row r="276" spans="1:9" ht="31.5" customHeight="1" x14ac:dyDescent="0.2">
      <c r="A276" s="40" t="s">
        <v>358</v>
      </c>
      <c r="B276" s="7" t="s">
        <v>22</v>
      </c>
      <c r="C276" s="7" t="s">
        <v>359</v>
      </c>
      <c r="D276" s="7" t="s">
        <v>268</v>
      </c>
      <c r="E276" s="8">
        <v>1155376</v>
      </c>
      <c r="F276" s="8">
        <v>701026.74</v>
      </c>
      <c r="G276" s="8">
        <v>540167.30000000005</v>
      </c>
      <c r="H276" s="33">
        <f t="shared" si="25"/>
        <v>60.675203570093203</v>
      </c>
      <c r="I276" s="36">
        <f t="shared" si="26"/>
        <v>129.77955903661697</v>
      </c>
    </row>
    <row r="277" spans="1:9" ht="45.75" customHeight="1" x14ac:dyDescent="0.2">
      <c r="A277" s="41"/>
      <c r="B277" s="7" t="s">
        <v>22</v>
      </c>
      <c r="C277" s="7" t="s">
        <v>359</v>
      </c>
      <c r="D277" s="7" t="s">
        <v>18</v>
      </c>
      <c r="E277" s="8">
        <v>78013</v>
      </c>
      <c r="F277" s="8">
        <v>0</v>
      </c>
      <c r="G277" s="8">
        <v>0</v>
      </c>
      <c r="H277" s="33">
        <f t="shared" si="25"/>
        <v>0</v>
      </c>
      <c r="I277" s="36">
        <v>0</v>
      </c>
    </row>
    <row r="278" spans="1:9" ht="69.75" customHeight="1" x14ac:dyDescent="0.2">
      <c r="A278" s="6" t="s">
        <v>360</v>
      </c>
      <c r="B278" s="7" t="s">
        <v>17</v>
      </c>
      <c r="C278" s="7" t="s">
        <v>361</v>
      </c>
      <c r="D278" s="7" t="s">
        <v>18</v>
      </c>
      <c r="E278" s="8">
        <v>2299668.31</v>
      </c>
      <c r="F278" s="8">
        <v>1724937.19</v>
      </c>
      <c r="G278" s="8">
        <v>1385100.54</v>
      </c>
      <c r="H278" s="33">
        <f t="shared" si="25"/>
        <v>75.008086274841958</v>
      </c>
      <c r="I278" s="36">
        <f t="shared" si="26"/>
        <v>124.53516118042953</v>
      </c>
    </row>
    <row r="279" spans="1:9" ht="58.5" customHeight="1" x14ac:dyDescent="0.2">
      <c r="A279" s="40" t="s">
        <v>362</v>
      </c>
      <c r="B279" s="7" t="s">
        <v>80</v>
      </c>
      <c r="C279" s="7" t="s">
        <v>363</v>
      </c>
      <c r="D279" s="7" t="s">
        <v>18</v>
      </c>
      <c r="E279" s="8">
        <v>300000</v>
      </c>
      <c r="F279" s="8">
        <v>90177.91</v>
      </c>
      <c r="G279" s="8">
        <v>149306.41</v>
      </c>
      <c r="H279" s="33">
        <f t="shared" si="25"/>
        <v>30.059303333333332</v>
      </c>
      <c r="I279" s="36">
        <f t="shared" si="26"/>
        <v>60.397882448583417</v>
      </c>
    </row>
    <row r="280" spans="1:9" ht="62.25" customHeight="1" x14ac:dyDescent="0.2">
      <c r="A280" s="41"/>
      <c r="B280" s="7" t="s">
        <v>80</v>
      </c>
      <c r="C280" s="7" t="s">
        <v>363</v>
      </c>
      <c r="D280" s="7" t="s">
        <v>82</v>
      </c>
      <c r="E280" s="8">
        <v>28133667.68</v>
      </c>
      <c r="F280" s="8">
        <v>15395497.35</v>
      </c>
      <c r="G280" s="8">
        <v>15314313.25</v>
      </c>
      <c r="H280" s="33">
        <f t="shared" si="25"/>
        <v>54.722681468739097</v>
      </c>
      <c r="I280" s="36">
        <f t="shared" si="26"/>
        <v>100.53011910279423</v>
      </c>
    </row>
    <row r="281" spans="1:9" ht="42.75" customHeight="1" x14ac:dyDescent="0.2">
      <c r="A281" s="40" t="s">
        <v>364</v>
      </c>
      <c r="B281" s="7" t="s">
        <v>22</v>
      </c>
      <c r="C281" s="7" t="s">
        <v>365</v>
      </c>
      <c r="D281" s="7" t="s">
        <v>268</v>
      </c>
      <c r="E281" s="8">
        <v>934414.8</v>
      </c>
      <c r="F281" s="8">
        <v>640553.99</v>
      </c>
      <c r="G281" s="8">
        <v>493712.14</v>
      </c>
      <c r="H281" s="33">
        <f t="shared" si="25"/>
        <v>68.551353210586981</v>
      </c>
      <c r="I281" s="36">
        <f t="shared" si="26"/>
        <v>129.74240212120364</v>
      </c>
    </row>
    <row r="282" spans="1:9" ht="45" customHeight="1" x14ac:dyDescent="0.2">
      <c r="A282" s="41"/>
      <c r="B282" s="7" t="s">
        <v>22</v>
      </c>
      <c r="C282" s="7" t="s">
        <v>365</v>
      </c>
      <c r="D282" s="7" t="s">
        <v>18</v>
      </c>
      <c r="E282" s="8">
        <v>273618.2</v>
      </c>
      <c r="F282" s="8">
        <v>0</v>
      </c>
      <c r="G282" s="8">
        <v>0</v>
      </c>
      <c r="H282" s="33">
        <f t="shared" si="25"/>
        <v>0</v>
      </c>
      <c r="I282" s="36">
        <v>0</v>
      </c>
    </row>
    <row r="283" spans="1:9" ht="45" customHeight="1" x14ac:dyDescent="0.2">
      <c r="A283" s="40" t="s">
        <v>366</v>
      </c>
      <c r="B283" s="7" t="s">
        <v>17</v>
      </c>
      <c r="C283" s="7" t="s">
        <v>367</v>
      </c>
      <c r="D283" s="7" t="s">
        <v>129</v>
      </c>
      <c r="E283" s="8">
        <v>3767.52</v>
      </c>
      <c r="F283" s="8">
        <v>1883.76</v>
      </c>
      <c r="G283" s="8">
        <v>1448</v>
      </c>
      <c r="H283" s="33">
        <f t="shared" si="25"/>
        <v>50</v>
      </c>
      <c r="I283" s="36">
        <f t="shared" si="26"/>
        <v>130.0939226519337</v>
      </c>
    </row>
    <row r="284" spans="1:9" ht="45.75" customHeight="1" x14ac:dyDescent="0.2">
      <c r="A284" s="41"/>
      <c r="B284" s="7" t="s">
        <v>17</v>
      </c>
      <c r="C284" s="7" t="s">
        <v>367</v>
      </c>
      <c r="D284" s="7" t="s">
        <v>18</v>
      </c>
      <c r="E284" s="8">
        <v>578.72</v>
      </c>
      <c r="F284" s="8">
        <v>0</v>
      </c>
      <c r="G284" s="8">
        <v>0</v>
      </c>
      <c r="H284" s="33">
        <f t="shared" si="25"/>
        <v>0</v>
      </c>
      <c r="I284" s="36">
        <v>0</v>
      </c>
    </row>
    <row r="285" spans="1:9" ht="120.75" customHeight="1" x14ac:dyDescent="0.2">
      <c r="A285" s="6" t="s">
        <v>368</v>
      </c>
      <c r="B285" s="7" t="s">
        <v>22</v>
      </c>
      <c r="C285" s="7" t="s">
        <v>369</v>
      </c>
      <c r="D285" s="7" t="s">
        <v>268</v>
      </c>
      <c r="E285" s="8">
        <v>3387.08</v>
      </c>
      <c r="F285" s="8">
        <v>0</v>
      </c>
      <c r="G285" s="8">
        <v>0</v>
      </c>
      <c r="H285" s="33">
        <f t="shared" si="25"/>
        <v>0</v>
      </c>
      <c r="I285" s="36">
        <v>0</v>
      </c>
    </row>
    <row r="286" spans="1:9" ht="45" customHeight="1" x14ac:dyDescent="0.2">
      <c r="A286" s="40" t="s">
        <v>370</v>
      </c>
      <c r="B286" s="7" t="s">
        <v>22</v>
      </c>
      <c r="C286" s="7" t="s">
        <v>371</v>
      </c>
      <c r="D286" s="7" t="s">
        <v>268</v>
      </c>
      <c r="E286" s="8">
        <v>2246167.33</v>
      </c>
      <c r="F286" s="8">
        <v>1568900.88</v>
      </c>
      <c r="G286" s="8">
        <v>1260287.73</v>
      </c>
      <c r="H286" s="33">
        <f t="shared" si="25"/>
        <v>69.847907546585134</v>
      </c>
      <c r="I286" s="36">
        <f t="shared" si="26"/>
        <v>124.48751524384039</v>
      </c>
    </row>
    <row r="287" spans="1:9" ht="39" customHeight="1" x14ac:dyDescent="0.2">
      <c r="A287" s="41"/>
      <c r="B287" s="7" t="s">
        <v>22</v>
      </c>
      <c r="C287" s="7" t="s">
        <v>371</v>
      </c>
      <c r="D287" s="7" t="s">
        <v>18</v>
      </c>
      <c r="E287" s="8">
        <v>336715.67</v>
      </c>
      <c r="F287" s="8">
        <v>162205</v>
      </c>
      <c r="G287" s="8">
        <v>133152</v>
      </c>
      <c r="H287" s="33">
        <f t="shared" si="25"/>
        <v>48.172691220459093</v>
      </c>
      <c r="I287" s="36">
        <f t="shared" si="26"/>
        <v>121.81942441720741</v>
      </c>
    </row>
    <row r="288" spans="1:9" ht="39.75" customHeight="1" x14ac:dyDescent="0.2">
      <c r="A288" s="40" t="s">
        <v>372</v>
      </c>
      <c r="B288" s="7" t="s">
        <v>22</v>
      </c>
      <c r="C288" s="7" t="s">
        <v>373</v>
      </c>
      <c r="D288" s="7" t="s">
        <v>268</v>
      </c>
      <c r="E288" s="8">
        <v>722126</v>
      </c>
      <c r="F288" s="8">
        <v>32337.439999999999</v>
      </c>
      <c r="G288" s="8">
        <v>4255.3999999999996</v>
      </c>
      <c r="H288" s="33">
        <f t="shared" si="25"/>
        <v>4.4780883114581114</v>
      </c>
      <c r="I288" s="36">
        <f t="shared" si="26"/>
        <v>759.91540160736952</v>
      </c>
    </row>
    <row r="289" spans="1:9" ht="42" customHeight="1" x14ac:dyDescent="0.2">
      <c r="A289" s="41"/>
      <c r="B289" s="7" t="s">
        <v>22</v>
      </c>
      <c r="C289" s="7" t="s">
        <v>373</v>
      </c>
      <c r="D289" s="7" t="s">
        <v>18</v>
      </c>
      <c r="E289" s="8">
        <v>6250</v>
      </c>
      <c r="F289" s="8">
        <v>6250</v>
      </c>
      <c r="G289" s="8">
        <v>43984</v>
      </c>
      <c r="H289" s="33">
        <f t="shared" si="25"/>
        <v>100</v>
      </c>
      <c r="I289" s="36">
        <f t="shared" si="26"/>
        <v>14.209712622771917</v>
      </c>
    </row>
    <row r="290" spans="1:9" ht="120.75" customHeight="1" x14ac:dyDescent="0.2">
      <c r="A290" s="6" t="s">
        <v>374</v>
      </c>
      <c r="B290" s="7" t="s">
        <v>17</v>
      </c>
      <c r="C290" s="7" t="s">
        <v>375</v>
      </c>
      <c r="D290" s="7" t="s">
        <v>18</v>
      </c>
      <c r="E290" s="8">
        <v>130245</v>
      </c>
      <c r="F290" s="8">
        <v>0</v>
      </c>
      <c r="G290" s="8">
        <v>0</v>
      </c>
      <c r="H290" s="33">
        <f t="shared" si="25"/>
        <v>0</v>
      </c>
      <c r="I290" s="36">
        <v>0</v>
      </c>
    </row>
    <row r="291" spans="1:9" ht="32.25" customHeight="1" x14ac:dyDescent="0.2">
      <c r="A291" s="3" t="s">
        <v>376</v>
      </c>
      <c r="B291" s="4" t="s">
        <v>0</v>
      </c>
      <c r="C291" s="4" t="s">
        <v>0</v>
      </c>
      <c r="D291" s="4" t="s">
        <v>0</v>
      </c>
      <c r="E291" s="5">
        <f>E6+E11+E23+E27+E40+E76+E104+E114+E118+E122+E127+E134+E142+E146+E169+E175++E179+E186+E195+E202</f>
        <v>1581536551.1800001</v>
      </c>
      <c r="F291" s="5">
        <f>F6+F11+F23+F27+F40+F76+F104+F114+F118+F122+F127+F134+F142+F146+F169+F175++F179+F186+F195+F202</f>
        <v>998635441.84000015</v>
      </c>
      <c r="G291" s="5">
        <f>G6+G11+G23+G27+G40+G76+G104+G114+G118+G122+G127+G134+G142+G146+G169+G175++G179+G186+G195+G202</f>
        <v>839127172.20000005</v>
      </c>
      <c r="H291" s="33">
        <f t="shared" si="25"/>
        <v>63.14336782762993</v>
      </c>
      <c r="I291" s="36">
        <f t="shared" si="26"/>
        <v>119.00883142918681</v>
      </c>
    </row>
  </sheetData>
  <mergeCells count="39">
    <mergeCell ref="A182:A184"/>
    <mergeCell ref="C182:C184"/>
    <mergeCell ref="A95:A97"/>
    <mergeCell ref="C95:C97"/>
    <mergeCell ref="A70:A71"/>
    <mergeCell ref="A73:A75"/>
    <mergeCell ref="A91:A92"/>
    <mergeCell ref="A93:A94"/>
    <mergeCell ref="A99:A101"/>
    <mergeCell ref="E1:G1"/>
    <mergeCell ref="A2:H2"/>
    <mergeCell ref="A9:A10"/>
    <mergeCell ref="A35:A36"/>
    <mergeCell ref="A45:A46"/>
    <mergeCell ref="A283:A284"/>
    <mergeCell ref="A286:A287"/>
    <mergeCell ref="A288:A289"/>
    <mergeCell ref="A261:A262"/>
    <mergeCell ref="A263:A264"/>
    <mergeCell ref="A274:A275"/>
    <mergeCell ref="A276:A277"/>
    <mergeCell ref="A279:A280"/>
    <mergeCell ref="A268:A269"/>
    <mergeCell ref="B95:B97"/>
    <mergeCell ref="D95:D97"/>
    <mergeCell ref="A281:A282"/>
    <mergeCell ref="A250:A251"/>
    <mergeCell ref="A252:A255"/>
    <mergeCell ref="A216:A218"/>
    <mergeCell ref="A221:A226"/>
    <mergeCell ref="A227:A229"/>
    <mergeCell ref="A230:A233"/>
    <mergeCell ref="A235:A236"/>
    <mergeCell ref="A193:A194"/>
    <mergeCell ref="A210:A212"/>
    <mergeCell ref="A213:A215"/>
    <mergeCell ref="A237:A242"/>
    <mergeCell ref="A245:A246"/>
    <mergeCell ref="A172:A173"/>
  </mergeCells>
  <pageMargins left="0.78740160000000003" right="0.59055120000000005" top="0.59055120000000005" bottom="0.74803149999999996" header="0.3" footer="0.3"/>
  <pageSetup paperSize="9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2024-10-14T22:30:54Z</dcterms:modified>
</cp:coreProperties>
</file>